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00019143\Box Sync\TSN-GRC-Master\TSN-IEEE-SAE-Committee-Work\IEEE 802.1ASed\"/>
    </mc:Choice>
  </mc:AlternateContent>
  <xr:revisionPtr revIDLastSave="0" documentId="8_{4811A960-1214-4400-A5C1-2E46ED356EC6}" xr6:coauthVersionLast="47" xr6:coauthVersionMax="47" xr10:uidLastSave="{00000000-0000-0000-0000-000000000000}"/>
  <bookViews>
    <workbookView xWindow="984" yWindow="-108" windowWidth="40404" windowHeight="17496" xr2:uid="{775918FD-782C-4462-AE30-18529BEDF0DF}"/>
  </bookViews>
  <sheets>
    <sheet name="Input Change Analysi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3" l="1"/>
  <c r="H17" i="3"/>
  <c r="K17" i="3"/>
  <c r="L17" i="3"/>
  <c r="C5" i="3"/>
  <c r="AH5" i="3"/>
  <c r="AF5" i="3"/>
  <c r="AD5" i="3"/>
  <c r="W5" i="3"/>
  <c r="Y5" i="3"/>
  <c r="K6" i="3"/>
  <c r="L6" i="3"/>
  <c r="G6" i="3"/>
  <c r="H6" i="3"/>
  <c r="J6" i="3"/>
  <c r="E5" i="3"/>
  <c r="B6" i="3"/>
  <c r="B7" i="3" s="1"/>
  <c r="C7" i="3" s="1"/>
  <c r="M5" i="3"/>
  <c r="I5" i="3"/>
  <c r="C6" i="3" l="1"/>
  <c r="L5" i="3"/>
  <c r="K5" i="3"/>
  <c r="E6" i="3"/>
  <c r="H5" i="3"/>
  <c r="G5" i="3"/>
  <c r="B8" i="3"/>
  <c r="C8" i="3" s="1"/>
  <c r="E7" i="3"/>
  <c r="I7" i="3"/>
  <c r="J5" i="3" l="1"/>
  <c r="I6" i="3" s="1"/>
  <c r="N5" i="3"/>
  <c r="M6" i="3" s="1"/>
  <c r="N6" i="3" s="1"/>
  <c r="M7" i="3" s="1"/>
  <c r="L7" i="3"/>
  <c r="K7" i="3"/>
  <c r="G7" i="3"/>
  <c r="H7" i="3"/>
  <c r="B9" i="3"/>
  <c r="C9" i="3" s="1"/>
  <c r="E8" i="3"/>
  <c r="P5" i="3" a="1"/>
  <c r="P5" i="3" s="1"/>
  <c r="R5" i="3" s="1" a="1"/>
  <c r="R5" i="3" s="1"/>
  <c r="N7" i="3" l="1"/>
  <c r="M8" i="3" s="1"/>
  <c r="J7" i="3"/>
  <c r="I8" i="3" s="1"/>
  <c r="B10" i="3"/>
  <c r="C10" i="3" s="1"/>
  <c r="E9" i="3"/>
  <c r="G8" i="3"/>
  <c r="H8" i="3"/>
  <c r="K8" i="3"/>
  <c r="L8" i="3"/>
  <c r="P6" i="3" a="1"/>
  <c r="P6" i="3" s="1"/>
  <c r="Q6" i="3" s="1" a="1"/>
  <c r="Q6" i="3" s="1"/>
  <c r="Q5" i="3" a="1"/>
  <c r="Q5" i="3" s="1"/>
  <c r="T5" i="3" s="1"/>
  <c r="X5" i="3" l="1"/>
  <c r="AE5" i="3"/>
  <c r="P7" i="3" a="1"/>
  <c r="P7" i="3" s="1"/>
  <c r="Q7" i="3" s="1" a="1"/>
  <c r="Q7" i="3" s="1"/>
  <c r="J8" i="3"/>
  <c r="I9" i="3" s="1"/>
  <c r="S5" i="3"/>
  <c r="K9" i="3"/>
  <c r="L9" i="3"/>
  <c r="B11" i="3"/>
  <c r="C11" i="3" s="1"/>
  <c r="E10" i="3"/>
  <c r="G9" i="3"/>
  <c r="H9" i="3"/>
  <c r="N8" i="3"/>
  <c r="R6" i="3" a="1"/>
  <c r="R6" i="3" s="1"/>
  <c r="T6" i="3" s="1"/>
  <c r="AI5" i="3" l="1"/>
  <c r="AK5" i="3" s="1"/>
  <c r="Z5" i="3"/>
  <c r="P8" i="3" a="1"/>
  <c r="P8" i="3" s="1"/>
  <c r="R8" i="3" s="1" a="1"/>
  <c r="R8" i="3" s="1"/>
  <c r="R7" i="3" a="1"/>
  <c r="R7" i="3" s="1"/>
  <c r="T7" i="3" s="1"/>
  <c r="S7" i="3" s="1"/>
  <c r="J9" i="3"/>
  <c r="I10" i="3" s="1"/>
  <c r="U5" i="3"/>
  <c r="B12" i="3"/>
  <c r="E11" i="3"/>
  <c r="K10" i="3"/>
  <c r="L10" i="3"/>
  <c r="G10" i="3"/>
  <c r="H10" i="3"/>
  <c r="M9" i="3"/>
  <c r="N9" i="3" s="1"/>
  <c r="S6" i="3"/>
  <c r="C12" i="3" l="1"/>
  <c r="E12" i="3"/>
  <c r="AJ5" i="3"/>
  <c r="AG5" i="3"/>
  <c r="W6" i="3"/>
  <c r="AD6" i="3"/>
  <c r="P9" i="3" a="1"/>
  <c r="P9" i="3" s="1"/>
  <c r="Q9" i="3" s="1" a="1"/>
  <c r="Q9" i="3" s="1"/>
  <c r="AE6" i="3"/>
  <c r="AF6" i="3" s="1"/>
  <c r="AG6" i="3"/>
  <c r="AA5" i="3"/>
  <c r="J10" i="3"/>
  <c r="I11" i="3" s="1"/>
  <c r="X6" i="3"/>
  <c r="Y6" i="3" s="1"/>
  <c r="Z6" i="3" s="1"/>
  <c r="AB5" i="3"/>
  <c r="Q8" i="3" a="1"/>
  <c r="Q8" i="3" s="1"/>
  <c r="T8" i="3" s="1"/>
  <c r="S8" i="3" s="1"/>
  <c r="U6" i="3"/>
  <c r="U7" i="3"/>
  <c r="K11" i="3"/>
  <c r="L11" i="3"/>
  <c r="G11" i="3"/>
  <c r="H11" i="3"/>
  <c r="B13" i="3"/>
  <c r="C13" i="3" s="1"/>
  <c r="M10" i="3"/>
  <c r="N10" i="3" s="1"/>
  <c r="R9" i="3" l="1" a="1"/>
  <c r="R9" i="3" s="1"/>
  <c r="T9" i="3" s="1"/>
  <c r="S9" i="3" s="1"/>
  <c r="AH6" i="3"/>
  <c r="AI6" i="3" s="1"/>
  <c r="P10" i="3" a="1"/>
  <c r="P10" i="3" s="1"/>
  <c r="Q10" i="3" s="1" a="1"/>
  <c r="Q10" i="3" s="1"/>
  <c r="AA6" i="3"/>
  <c r="W7" i="3"/>
  <c r="J11" i="3"/>
  <c r="I12" i="3" s="1"/>
  <c r="U8" i="3"/>
  <c r="K12" i="3"/>
  <c r="L12" i="3"/>
  <c r="G12" i="3"/>
  <c r="H12" i="3"/>
  <c r="B14" i="3"/>
  <c r="E13" i="3"/>
  <c r="M11" i="3"/>
  <c r="C14" i="3" l="1"/>
  <c r="E14" i="3"/>
  <c r="R10" i="3" a="1"/>
  <c r="R10" i="3" s="1"/>
  <c r="T10" i="3" s="1"/>
  <c r="S10" i="3" s="1"/>
  <c r="AG7" i="3"/>
  <c r="AH7" i="3" s="1"/>
  <c r="AE7" i="3"/>
  <c r="AF7" i="3" s="1"/>
  <c r="AK6" i="3"/>
  <c r="AJ6" i="3"/>
  <c r="AD7" i="3"/>
  <c r="X7" i="3"/>
  <c r="Y7" i="3" s="1"/>
  <c r="AB6" i="3"/>
  <c r="J12" i="3"/>
  <c r="I13" i="3" s="1"/>
  <c r="U9" i="3"/>
  <c r="G13" i="3"/>
  <c r="H13" i="3"/>
  <c r="K13" i="3"/>
  <c r="L13" i="3"/>
  <c r="B15" i="3"/>
  <c r="N11" i="3"/>
  <c r="P11" i="3" s="1" a="1"/>
  <c r="P11" i="3" s="1"/>
  <c r="E15" i="3" l="1"/>
  <c r="C15" i="3"/>
  <c r="AI7" i="3"/>
  <c r="Z7" i="3"/>
  <c r="J13" i="3"/>
  <c r="I14" i="3" s="1"/>
  <c r="U10" i="3"/>
  <c r="B16" i="3"/>
  <c r="K14" i="3"/>
  <c r="L14" i="3"/>
  <c r="H14" i="3"/>
  <c r="G14" i="3"/>
  <c r="Q11" i="3" a="1"/>
  <c r="Q11" i="3" s="1"/>
  <c r="R11" i="3" a="1"/>
  <c r="R11" i="3" s="1"/>
  <c r="M12" i="3"/>
  <c r="B17" i="3" l="1"/>
  <c r="C16" i="3"/>
  <c r="E16" i="3"/>
  <c r="AE8" i="3"/>
  <c r="AF8" i="3" s="1"/>
  <c r="AG8" i="3"/>
  <c r="AH8" i="3" s="1"/>
  <c r="AJ7" i="3"/>
  <c r="AK7" i="3"/>
  <c r="AD8" i="3"/>
  <c r="AA7" i="3"/>
  <c r="W8" i="3"/>
  <c r="X8" i="3"/>
  <c r="Y8" i="3" s="1"/>
  <c r="AB7" i="3"/>
  <c r="J14" i="3"/>
  <c r="I15" i="3" s="1"/>
  <c r="K15" i="3"/>
  <c r="L15" i="3"/>
  <c r="G15" i="3"/>
  <c r="H15" i="3"/>
  <c r="T11" i="3"/>
  <c r="N12" i="3"/>
  <c r="E17" i="3" l="1"/>
  <c r="C17" i="3"/>
  <c r="AI8" i="3"/>
  <c r="P12" i="3" a="1"/>
  <c r="P12" i="3" s="1"/>
  <c r="Q12" i="3" s="1" a="1"/>
  <c r="Q12" i="3" s="1"/>
  <c r="Z8" i="3"/>
  <c r="J15" i="3"/>
  <c r="I16" i="3" s="1"/>
  <c r="S11" i="3"/>
  <c r="H16" i="3"/>
  <c r="G16" i="3"/>
  <c r="K16" i="3"/>
  <c r="L16" i="3"/>
  <c r="M13" i="3"/>
  <c r="AJ8" i="3" l="1"/>
  <c r="AK8" i="3"/>
  <c r="AG9" i="3"/>
  <c r="AH9" i="3" s="1"/>
  <c r="AE9" i="3"/>
  <c r="AF9" i="3" s="1"/>
  <c r="AD9" i="3"/>
  <c r="R12" i="3" a="1"/>
  <c r="R12" i="3" s="1"/>
  <c r="T12" i="3" s="1"/>
  <c r="AA8" i="3"/>
  <c r="W9" i="3"/>
  <c r="X9" i="3"/>
  <c r="Y9" i="3" s="1"/>
  <c r="AB8" i="3"/>
  <c r="J16" i="3"/>
  <c r="I17" i="3" s="1"/>
  <c r="J17" i="3" s="1"/>
  <c r="U11" i="3"/>
  <c r="N13" i="3"/>
  <c r="P13" i="3" s="1" a="1"/>
  <c r="P13" i="3" s="1"/>
  <c r="AI9" i="3" l="1"/>
  <c r="Z9" i="3"/>
  <c r="AA9" i="3" s="1"/>
  <c r="S12" i="3"/>
  <c r="Q13" i="3" a="1"/>
  <c r="Q13" i="3" s="1"/>
  <c r="R13" i="3" a="1"/>
  <c r="R13" i="3" s="1"/>
  <c r="M14" i="3"/>
  <c r="W10" i="3" l="1"/>
  <c r="AE10" i="3"/>
  <c r="AF10" i="3" s="1"/>
  <c r="AG10" i="3"/>
  <c r="AH10" i="3" s="1"/>
  <c r="AK9" i="3"/>
  <c r="AJ9" i="3"/>
  <c r="AD10" i="3"/>
  <c r="X10" i="3"/>
  <c r="Y10" i="3" s="1"/>
  <c r="Z10" i="3" s="1"/>
  <c r="AB9" i="3"/>
  <c r="U12" i="3"/>
  <c r="T13" i="3"/>
  <c r="N14" i="3"/>
  <c r="P14" i="3" s="1" a="1"/>
  <c r="P14" i="3" s="1"/>
  <c r="AI10" i="3" l="1"/>
  <c r="AA10" i="3"/>
  <c r="W11" i="3"/>
  <c r="S13" i="3"/>
  <c r="R14" i="3" a="1"/>
  <c r="R14" i="3" s="1"/>
  <c r="Q14" i="3" a="1"/>
  <c r="Q14" i="3" s="1"/>
  <c r="M15" i="3"/>
  <c r="AJ10" i="3" l="1"/>
  <c r="AG11" i="3"/>
  <c r="AH11" i="3" s="1"/>
  <c r="AE11" i="3"/>
  <c r="AF11" i="3" s="1"/>
  <c r="AK10" i="3"/>
  <c r="AD11" i="3"/>
  <c r="X11" i="3"/>
  <c r="Y11" i="3" s="1"/>
  <c r="Z11" i="3" s="1"/>
  <c r="AB10" i="3"/>
  <c r="U13" i="3"/>
  <c r="T14" i="3"/>
  <c r="N15" i="3"/>
  <c r="P15" i="3" s="1" a="1"/>
  <c r="P15" i="3" s="1"/>
  <c r="AI11" i="3" l="1"/>
  <c r="AA11" i="3"/>
  <c r="X12" i="3"/>
  <c r="Y12" i="3" s="1"/>
  <c r="W12" i="3"/>
  <c r="AB11" i="3"/>
  <c r="S14" i="3"/>
  <c r="Q15" i="3" a="1"/>
  <c r="Q15" i="3" s="1"/>
  <c r="R15" i="3" a="1"/>
  <c r="R15" i="3" s="1"/>
  <c r="M16" i="3"/>
  <c r="N16" i="3" s="1"/>
  <c r="P16" i="3" l="1" a="1"/>
  <c r="P16" i="3" s="1"/>
  <c r="R16" i="3" s="1" a="1"/>
  <c r="R16" i="3" s="1"/>
  <c r="M17" i="3"/>
  <c r="N17" i="3" s="1"/>
  <c r="P17" i="3" s="1" a="1"/>
  <c r="P17" i="3" s="1"/>
  <c r="Z12" i="3"/>
  <c r="AK11" i="3"/>
  <c r="AE12" i="3"/>
  <c r="AF12" i="3" s="1"/>
  <c r="AJ11" i="3"/>
  <c r="AG12" i="3"/>
  <c r="AH12" i="3" s="1"/>
  <c r="AD12" i="3"/>
  <c r="U14" i="3"/>
  <c r="T15" i="3"/>
  <c r="Q17" i="3" l="1" a="1"/>
  <c r="Q17" i="3" s="1"/>
  <c r="R17" i="3" a="1"/>
  <c r="R17" i="3" s="1"/>
  <c r="Q16" i="3" a="1"/>
  <c r="Q16" i="3" s="1"/>
  <c r="T16" i="3" s="1"/>
  <c r="AI12" i="3"/>
  <c r="AD13" i="3" s="1"/>
  <c r="AA12" i="3"/>
  <c r="X13" i="3"/>
  <c r="Y13" i="3" s="1"/>
  <c r="AB12" i="3"/>
  <c r="W13" i="3"/>
  <c r="S15" i="3"/>
  <c r="T17" i="3" l="1"/>
  <c r="S17" i="3" s="1"/>
  <c r="U17" i="3" s="1"/>
  <c r="AK12" i="3"/>
  <c r="AJ12" i="3"/>
  <c r="AG13" i="3"/>
  <c r="AH13" i="3" s="1"/>
  <c r="AE13" i="3"/>
  <c r="AF13" i="3" s="1"/>
  <c r="Z13" i="3"/>
  <c r="U15" i="3"/>
  <c r="S16" i="3"/>
  <c r="AI13" i="3" l="1"/>
  <c r="AG14" i="3" s="1"/>
  <c r="AH14" i="3" s="1"/>
  <c r="AA13" i="3"/>
  <c r="AB13" i="3"/>
  <c r="X14" i="3"/>
  <c r="Y14" i="3" s="1"/>
  <c r="W14" i="3"/>
  <c r="U16" i="3"/>
  <c r="AJ13" i="3" l="1"/>
  <c r="AK13" i="3"/>
  <c r="AE14" i="3"/>
  <c r="AF14" i="3" s="1"/>
  <c r="AD14" i="3"/>
  <c r="Z14" i="3"/>
  <c r="AI14" i="3" l="1"/>
  <c r="AJ14" i="3" s="1"/>
  <c r="X15" i="3"/>
  <c r="Y15" i="3" s="1"/>
  <c r="AA14" i="3"/>
  <c r="AB14" i="3"/>
  <c r="W15" i="3"/>
  <c r="AD15" i="3" l="1"/>
  <c r="AG15" i="3"/>
  <c r="AH15" i="3" s="1"/>
  <c r="AK14" i="3"/>
  <c r="AE15" i="3"/>
  <c r="AF15" i="3" s="1"/>
  <c r="Z15" i="3"/>
  <c r="AI15" i="3" l="1"/>
  <c r="AE16" i="3" s="1"/>
  <c r="AF16" i="3" s="1"/>
  <c r="X16" i="3"/>
  <c r="Y16" i="3" s="1"/>
  <c r="W16" i="3"/>
  <c r="AB15" i="3"/>
  <c r="AA15" i="3"/>
  <c r="AJ15" i="3" l="1"/>
  <c r="AD16" i="3"/>
  <c r="AG16" i="3"/>
  <c r="AH16" i="3" s="1"/>
  <c r="AK15" i="3"/>
  <c r="Z16" i="3"/>
  <c r="AA16" i="3" l="1"/>
  <c r="X17" i="3"/>
  <c r="Y17" i="3" s="1"/>
  <c r="W17" i="3"/>
  <c r="Z17" i="3" s="1"/>
  <c r="AI16" i="3"/>
  <c r="AB16" i="3"/>
  <c r="AJ16" i="3" l="1"/>
  <c r="AE17" i="3"/>
  <c r="AF17" i="3" s="1"/>
  <c r="AG17" i="3"/>
  <c r="AH17" i="3" s="1"/>
  <c r="AI17" i="3" s="1"/>
  <c r="AD17" i="3"/>
  <c r="AA17" i="3"/>
  <c r="AB17" i="3"/>
  <c r="AK16" i="3"/>
  <c r="AK17" i="3" l="1"/>
  <c r="AJ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<sst xmlns="http://schemas.openxmlformats.org/spreadsheetml/2006/main" count="103" uniqueCount="37">
  <si>
    <t>INACTIVE</t>
  </si>
  <si>
    <t>preState</t>
  </si>
  <si>
    <t>Trust State</t>
  </si>
  <si>
    <t>ACTIVE</t>
  </si>
  <si>
    <t>Use NQ?</t>
  </si>
  <si>
    <t>within Skew?</t>
  </si>
  <si>
    <t>Time</t>
  </si>
  <si>
    <t>within Hyst?</t>
  </si>
  <si>
    <t>Input 1</t>
  </si>
  <si>
    <t>Input 2</t>
  </si>
  <si>
    <t>DTSF1</t>
  </si>
  <si>
    <t>Iter</t>
  </si>
  <si>
    <t>MVTSA</t>
  </si>
  <si>
    <t>Sel Path</t>
  </si>
  <si>
    <t>In Sel Pool</t>
  </si>
  <si>
    <t>Sel Inp</t>
  </si>
  <si>
    <t>Sel Val</t>
  </si>
  <si>
    <t>Out Val</t>
  </si>
  <si>
    <t>Sel State</t>
  </si>
  <si>
    <t>Out Index</t>
  </si>
  <si>
    <t>Change Threshold=</t>
  </si>
  <si>
    <t>Max Skew=</t>
  </si>
  <si>
    <t>= Max Hyst</t>
  </si>
  <si>
    <t>Act Time</t>
  </si>
  <si>
    <t>Inp Chngd?</t>
  </si>
  <si>
    <t>Abv ChgThrsh</t>
  </si>
  <si>
    <t>Out Indx' State</t>
  </si>
  <si>
    <t>PrvInp Val</t>
  </si>
  <si>
    <t>.</t>
  </si>
  <si>
    <t>PrvInp State</t>
  </si>
  <si>
    <t>A/I State</t>
  </si>
  <si>
    <t>State Differs?</t>
  </si>
  <si>
    <t>Abv ChgThrsh?</t>
  </si>
  <si>
    <t>TSF, current algorithm</t>
  </si>
  <si>
    <t>TSF, alternate proposed new algorithm</t>
  </si>
  <si>
    <t>(Does not take trust state into account)</t>
  </si>
  <si>
    <t>(Does take the trust state between new and previous selection into account, with OR operator: more accurate)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</si>
</sst>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6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quotePrefix="1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F3337-F876-4773-AE92-B3DA226E80E7}">
  <dimension ref="A1:AK17"/>
  <sheetViews>
    <sheetView tabSelected="1" workbookViewId="0">
      <pane xSplit="6" ySplit="4" topLeftCell="R5" activePane="bottomRight" state="frozen"/>
      <selection pane="topRight" activeCell="G1" sqref="G1"/>
      <selection pane="bottomLeft" activeCell="A5" sqref="A5"/>
      <selection pane="bottomRight" activeCell="AF19" sqref="AF19"/>
    </sheetView>
  </sheetViews>
  <sheetFormatPr defaultColWidth="9.109375" defaultRowHeight="14.4" x14ac:dyDescent="0.3"/>
  <cols>
    <col min="1" max="1" width="4.6640625" style="2" bestFit="1" customWidth="1"/>
    <col min="2" max="2" width="8.6640625" style="2" bestFit="1" customWidth="1"/>
    <col min="3" max="3" width="7.44140625" style="2" customWidth="1"/>
    <col min="4" max="4" width="9" style="2" bestFit="1" customWidth="1"/>
    <col min="5" max="5" width="6.5546875" style="2" customWidth="1"/>
    <col min="6" max="6" width="9.88671875" style="2" customWidth="1"/>
    <col min="7" max="7" width="12.6640625" style="2" bestFit="1" customWidth="1"/>
    <col min="8" max="8" width="12.109375" style="2" bestFit="1" customWidth="1"/>
    <col min="9" max="9" width="11.44140625" style="2" bestFit="1" customWidth="1"/>
    <col min="10" max="10" width="11.44140625" style="6" bestFit="1" customWidth="1"/>
    <col min="11" max="11" width="12.6640625" style="2" bestFit="1" customWidth="1"/>
    <col min="12" max="12" width="12.109375" style="2" bestFit="1" customWidth="1"/>
    <col min="13" max="13" width="11.44140625" style="2" bestFit="1" customWidth="1"/>
    <col min="14" max="14" width="11.44140625" style="6" bestFit="1" customWidth="1"/>
    <col min="15" max="15" width="8.6640625" style="2" bestFit="1" customWidth="1"/>
    <col min="16" max="16" width="8.6640625" style="2" customWidth="1"/>
    <col min="17" max="18" width="10.44140625" style="4" bestFit="1" customWidth="1"/>
    <col min="19" max="19" width="7.109375" style="4" bestFit="1" customWidth="1"/>
    <col min="20" max="20" width="10.44140625" style="4" customWidth="1"/>
    <col min="21" max="21" width="11.44140625" style="6" bestFit="1" customWidth="1"/>
    <col min="22" max="22" width="2.44140625" style="2" customWidth="1"/>
    <col min="23" max="23" width="11.109375" style="6" bestFit="1" customWidth="1"/>
    <col min="24" max="24" width="11.109375" style="4" customWidth="1"/>
    <col min="25" max="25" width="13.44140625" style="6" bestFit="1" customWidth="1"/>
    <col min="26" max="26" width="9.6640625" style="6" customWidth="1"/>
    <col min="27" max="27" width="7.44140625" style="6" bestFit="1" customWidth="1"/>
    <col min="28" max="28" width="14.33203125" style="6" bestFit="1" customWidth="1"/>
    <col min="29" max="29" width="1.5546875" style="2" bestFit="1" customWidth="1"/>
    <col min="30" max="30" width="11.109375" style="6" bestFit="1" customWidth="1"/>
    <col min="31" max="31" width="9.88671875" style="6" customWidth="1"/>
    <col min="32" max="32" width="14.44140625" style="6" bestFit="1" customWidth="1"/>
    <col min="33" max="34" width="13.44140625" style="6" customWidth="1"/>
    <col min="35" max="35" width="9.6640625" style="6" bestFit="1" customWidth="1"/>
    <col min="36" max="36" width="7.44140625" style="6" bestFit="1" customWidth="1"/>
    <col min="37" max="37" width="14.33203125" style="6" bestFit="1" customWidth="1"/>
    <col min="38" max="16384" width="9.109375" style="6"/>
  </cols>
  <sheetData>
    <row r="1" spans="1:37" x14ac:dyDescent="0.3">
      <c r="F1" s="3" t="s">
        <v>21</v>
      </c>
      <c r="G1" s="4">
        <v>0.5</v>
      </c>
      <c r="H1" s="3">
        <v>0.1</v>
      </c>
      <c r="I1" s="5" t="s">
        <v>22</v>
      </c>
      <c r="X1" s="3" t="s">
        <v>20</v>
      </c>
      <c r="Y1" s="4">
        <v>0.8</v>
      </c>
      <c r="Z1" s="2"/>
    </row>
    <row r="2" spans="1:37" x14ac:dyDescent="0.3">
      <c r="G2" s="6"/>
      <c r="H2" s="6"/>
      <c r="K2" s="6"/>
      <c r="L2" s="6"/>
      <c r="W2" s="6" t="s">
        <v>35</v>
      </c>
      <c r="AD2" s="6" t="s">
        <v>36</v>
      </c>
    </row>
    <row r="3" spans="1:37" s="8" customFormat="1" x14ac:dyDescent="0.3">
      <c r="A3" s="7"/>
      <c r="B3" s="7"/>
      <c r="C3" s="15" t="s">
        <v>8</v>
      </c>
      <c r="D3" s="15"/>
      <c r="E3" s="15" t="s">
        <v>9</v>
      </c>
      <c r="F3" s="15"/>
      <c r="G3" s="15" t="s">
        <v>8</v>
      </c>
      <c r="H3" s="15"/>
      <c r="I3" s="15"/>
      <c r="J3" s="15"/>
      <c r="K3" s="15" t="s">
        <v>9</v>
      </c>
      <c r="L3" s="15"/>
      <c r="M3" s="15"/>
      <c r="N3" s="15"/>
      <c r="O3" s="7" t="s">
        <v>10</v>
      </c>
      <c r="P3" s="7" t="s">
        <v>12</v>
      </c>
      <c r="Q3" s="7" t="s">
        <v>8</v>
      </c>
      <c r="R3" s="7" t="s">
        <v>8</v>
      </c>
      <c r="S3" s="15" t="s">
        <v>12</v>
      </c>
      <c r="T3" s="15"/>
      <c r="U3" s="15"/>
      <c r="V3" s="2"/>
      <c r="W3" s="15" t="s">
        <v>33</v>
      </c>
      <c r="X3" s="15"/>
      <c r="Y3" s="15"/>
      <c r="Z3" s="15"/>
      <c r="AA3" s="15"/>
      <c r="AB3" s="15"/>
      <c r="AC3" s="7"/>
      <c r="AD3" s="15" t="s">
        <v>34</v>
      </c>
      <c r="AE3" s="15"/>
      <c r="AF3" s="15"/>
      <c r="AG3" s="15"/>
      <c r="AH3" s="15"/>
      <c r="AI3" s="15"/>
      <c r="AJ3" s="15"/>
      <c r="AK3" s="15"/>
    </row>
    <row r="4" spans="1:37" s="10" customFormat="1" ht="15" thickBot="1" x14ac:dyDescent="0.35">
      <c r="A4" s="9" t="s">
        <v>11</v>
      </c>
      <c r="B4" s="9" t="s">
        <v>23</v>
      </c>
      <c r="C4" s="9" t="s">
        <v>6</v>
      </c>
      <c r="D4" s="9" t="s">
        <v>30</v>
      </c>
      <c r="E4" s="9" t="s">
        <v>6</v>
      </c>
      <c r="F4" s="9" t="s">
        <v>30</v>
      </c>
      <c r="G4" s="9" t="s">
        <v>5</v>
      </c>
      <c r="H4" s="9" t="s">
        <v>7</v>
      </c>
      <c r="I4" s="9" t="s">
        <v>1</v>
      </c>
      <c r="J4" s="9" t="s">
        <v>2</v>
      </c>
      <c r="K4" s="9" t="s">
        <v>5</v>
      </c>
      <c r="L4" s="9" t="s">
        <v>7</v>
      </c>
      <c r="M4" s="9" t="s">
        <v>1</v>
      </c>
      <c r="N4" s="9" t="s">
        <v>2</v>
      </c>
      <c r="O4" s="9" t="s">
        <v>4</v>
      </c>
      <c r="P4" s="9" t="s">
        <v>13</v>
      </c>
      <c r="Q4" s="9" t="s">
        <v>14</v>
      </c>
      <c r="R4" s="9" t="s">
        <v>14</v>
      </c>
      <c r="S4" s="9" t="s">
        <v>15</v>
      </c>
      <c r="T4" s="9" t="s">
        <v>16</v>
      </c>
      <c r="U4" s="9" t="s">
        <v>18</v>
      </c>
      <c r="V4" s="9"/>
      <c r="W4" s="9" t="s">
        <v>24</v>
      </c>
      <c r="X4" s="9" t="s">
        <v>27</v>
      </c>
      <c r="Y4" s="9" t="s">
        <v>25</v>
      </c>
      <c r="Z4" s="9" t="s">
        <v>19</v>
      </c>
      <c r="AA4" s="9" t="s">
        <v>17</v>
      </c>
      <c r="AB4" s="9" t="s">
        <v>26</v>
      </c>
      <c r="AC4" s="14"/>
      <c r="AD4" s="9" t="s">
        <v>24</v>
      </c>
      <c r="AE4" s="9" t="s">
        <v>27</v>
      </c>
      <c r="AF4" s="9" t="s">
        <v>32</v>
      </c>
      <c r="AG4" s="9" t="s">
        <v>29</v>
      </c>
      <c r="AH4" s="9" t="s">
        <v>31</v>
      </c>
      <c r="AI4" s="9" t="s">
        <v>19</v>
      </c>
      <c r="AJ4" s="9" t="s">
        <v>17</v>
      </c>
      <c r="AK4" s="9" t="s">
        <v>26</v>
      </c>
    </row>
    <row r="5" spans="1:37" x14ac:dyDescent="0.3">
      <c r="A5" s="2">
        <v>0</v>
      </c>
      <c r="B5" s="11">
        <v>100.1</v>
      </c>
      <c r="C5" s="11">
        <f>B5-0.1</f>
        <v>100</v>
      </c>
      <c r="D5" s="11" t="s">
        <v>3</v>
      </c>
      <c r="E5" s="11">
        <f>B5+0.1</f>
        <v>100.19999999999999</v>
      </c>
      <c r="F5" s="11" t="s">
        <v>3</v>
      </c>
      <c r="G5" s="2" t="b">
        <f>IF(AND($D5="ACTIVE",$F5="ACTIVE"), (ABS($C5-$E5) &lt;= $G$1), "Don’t Care")</f>
        <v>1</v>
      </c>
      <c r="H5" s="2" t="b">
        <f>IF(AND($D5="ACTIVE",$F5="ACTIVE"), (ABS($C5-$E5) &lt;= ($G$1+$H$1)), "Don’t Care")</f>
        <v>1</v>
      </c>
      <c r="I5" s="2" t="str">
        <f>IF($A5=0, "UNTRUSTED", $J4)</f>
        <v>UNTRUSTED</v>
      </c>
      <c r="J5" s="7" t="str">
        <f>IF($D5&lt;&gt;"ACTIVE",$D5, IF(OR(AND($I5="UNTRUSTED",$G5=TRUE),AND($I5="TRUSTED",$H5=TRUE)), "TRUSTED","UNTRUSTED") )</f>
        <v>TRUSTED</v>
      </c>
      <c r="K5" s="2" t="b">
        <f>IF(AND($F5="ACTIVE",$D5="ACTIVE"), (ABS($E5-$C5) &lt;= $G$1), "Don’t Care")</f>
        <v>1</v>
      </c>
      <c r="L5" s="2" t="b">
        <f>IF(AND($F5="ACTIVE",$D5="ACTIVE"), (ABS($E5-$C5) &lt;= ($G$1+$H$1)), "Don’t Care")</f>
        <v>1</v>
      </c>
      <c r="M5" s="2" t="str">
        <f>IF($A5=0, "UNTRUSTED", $N4)</f>
        <v>UNTRUSTED</v>
      </c>
      <c r="N5" s="7" t="str">
        <f>IF($F5&lt;&gt;"ACTIVE",$F5, IF(OR(AND($M5="UNTRUSTED",$K5=TRUE),AND($M5="TRUSTED",$L5=TRUE)), "TRUSTED","UNTRUSTED") )</f>
        <v>TRUSTED</v>
      </c>
      <c r="O5" s="2" t="b">
        <v>0</v>
      </c>
      <c r="P5" s="2" cm="1">
        <f t="array" ref="P5">_xlfn.IFS(OR($J5="TRUSTED",$N5="TRUSTED"), 1, $O5, 2, OR($J5="UNTRUSTED",$N5="UNTRUSTED"), 3, TRUE, 4)</f>
        <v>1</v>
      </c>
      <c r="Q5" s="2" t="b" cm="1">
        <f t="array" ref="Q5">_xlfn.IFS($P5=1, ($J5="TRUSTED"), $P5=2, "N/Q", $P5=3, ($J5="UNTRUSTED"), TRUE, TRUE)</f>
        <v>1</v>
      </c>
      <c r="R5" s="2" t="b" cm="1">
        <f t="array" ref="R5">_xlfn.IFS($P5=1, ($N5="TRUSTED"), $P5=2, "N/Q", $P5=3, ($N5="UNTRUSTED"), TRUE, TRUE)</f>
        <v>1</v>
      </c>
      <c r="S5" s="2">
        <f t="shared" ref="S5:S17" si="0">MATCH(T5,_xlfn.HSTACK($C5,$E5),0)</f>
        <v>1</v>
      </c>
      <c r="T5" s="11">
        <f>MIN( $C5*IF($Q5,1,100000000), $E5*IF($R5,1,100000000) )</f>
        <v>100</v>
      </c>
      <c r="U5" s="2" t="str">
        <f t="shared" ref="U5:U17" si="1">CHOOSE($S5,$J5,$N5)</f>
        <v>TRUSTED</v>
      </c>
      <c r="V5" s="2" t="s">
        <v>28</v>
      </c>
      <c r="W5" s="6" t="b">
        <f>IF($A5=0,TRUE, ($S5&lt;&gt;$Z4))</f>
        <v>1</v>
      </c>
      <c r="X5" s="11">
        <f>IF($A5=0,$T5, CHOOSE($Z4,$C5,$E5))</f>
        <v>100</v>
      </c>
      <c r="Y5" s="6" t="b">
        <f t="shared" ref="Y5:Y17" si="2">IF($A5=0,TRUE, ABS($T5-$X5)&gt;$Y$1)</f>
        <v>1</v>
      </c>
      <c r="Z5" s="12">
        <f>IF(AND($W5,$Y5), $S5, $Z4)</f>
        <v>1</v>
      </c>
      <c r="AA5" s="11">
        <f>CHOOSE($Z5,$C5,$E5)</f>
        <v>100</v>
      </c>
      <c r="AB5" s="13" t="str">
        <f>CHOOSE($Z5,$J5,$N5)</f>
        <v>TRUSTED</v>
      </c>
      <c r="AC5" s="2" t="s">
        <v>28</v>
      </c>
      <c r="AD5" s="6" t="b">
        <f>IF($A5=0,TRUE, ($S5&lt;&gt;$AI4))</f>
        <v>1</v>
      </c>
      <c r="AE5" s="11">
        <f>IF($A5=0,$T5, CHOOSE($AI4,$C5,$E5))</f>
        <v>100</v>
      </c>
      <c r="AF5" s="6" t="b">
        <f>IF($A5=0,TRUE, ABS($T5-$AE5)&gt;$Y$1)</f>
        <v>1</v>
      </c>
      <c r="AG5" s="11" t="str">
        <f>IF($A5=0,$U5, CHOOSE($AI4,$J5,$N5))</f>
        <v>TRUSTED</v>
      </c>
      <c r="AH5" s="6" t="b">
        <f>IF($A5=0,TRUE, ($U5&lt;&gt;$AG5))</f>
        <v>1</v>
      </c>
      <c r="AI5" s="12">
        <f>IF(AND($AD5,OR($AF5,$AH5)), $S5, $AI4)</f>
        <v>1</v>
      </c>
      <c r="AJ5" s="11">
        <f>CHOOSE($AI5,$C5,$E5)</f>
        <v>100</v>
      </c>
      <c r="AK5" s="13" t="str">
        <f>CHOOSE($AI5,$J5,$N5)</f>
        <v>TRUSTED</v>
      </c>
    </row>
    <row r="6" spans="1:37" x14ac:dyDescent="0.3">
      <c r="A6" s="2">
        <v>1</v>
      </c>
      <c r="B6" s="11">
        <f>B5+1</f>
        <v>101.1</v>
      </c>
      <c r="C6" s="11">
        <f t="shared" ref="C6:C16" si="3">B6-0.1</f>
        <v>101</v>
      </c>
      <c r="D6" s="11" t="s">
        <v>0</v>
      </c>
      <c r="E6" s="11">
        <f t="shared" ref="E6:E13" si="4">B6+0.1</f>
        <v>101.19999999999999</v>
      </c>
      <c r="F6" s="11" t="s">
        <v>3</v>
      </c>
      <c r="G6" s="2" t="str">
        <f t="shared" ref="G6:G17" si="5">IF(AND($D6="ACTIVE",$F6="ACTIVE"), (ABS($C6-$E6) &lt;= $G$1), "Don’t Care")</f>
        <v>Don’t Care</v>
      </c>
      <c r="H6" s="2" t="str">
        <f t="shared" ref="H6:H17" si="6">IF(AND($D6="ACTIVE",$F6="ACTIVE"), (ABS($C6-$E6) &lt;= ($G$1+$H$1)), "Don’t Care")</f>
        <v>Don’t Care</v>
      </c>
      <c r="I6" s="2" t="str">
        <f t="shared" ref="I6:I16" si="7">IF($A6=0, "UNTRUSTED", $J5)</f>
        <v>TRUSTED</v>
      </c>
      <c r="J6" s="7" t="str">
        <f t="shared" ref="J6:J17" si="8">IF($D6&lt;&gt;"ACTIVE",$D6, IF(OR(AND($I6="UNTRUSTED",$G6=TRUE),AND($I6="TRUSTED",$H6=TRUE)), "TRUSTED","UNTRUSTED") )</f>
        <v>INACTIVE</v>
      </c>
      <c r="K6" s="2" t="str">
        <f t="shared" ref="K6:K17" si="9">IF(AND($F6="ACTIVE",$D6="ACTIVE"), (ABS($E6-$C6) &lt;= $G$1), "Don’t Care")</f>
        <v>Don’t Care</v>
      </c>
      <c r="L6" s="2" t="str">
        <f t="shared" ref="L6:L17" si="10">IF(AND($F6="ACTIVE",$D6="ACTIVE"), (ABS($E6-$C6) &lt;= ($G$1+$H$1)), "Don’t Care")</f>
        <v>Don’t Care</v>
      </c>
      <c r="M6" s="2" t="str">
        <f t="shared" ref="M6:M16" si="11">IF($A6=0, "UNTRUSTED", $N5)</f>
        <v>TRUSTED</v>
      </c>
      <c r="N6" s="7" t="str">
        <f t="shared" ref="N6:N17" si="12">IF($F6&lt;&gt;"ACTIVE",$F6, IF(OR(AND($M6="UNTRUSTED",$K6=TRUE),AND($M6="TRUSTED",$L6=TRUE)), "TRUSTED","UNTRUSTED") )</f>
        <v>UNTRUSTED</v>
      </c>
      <c r="O6" s="2" t="b">
        <v>0</v>
      </c>
      <c r="P6" s="2" cm="1">
        <f t="array" ref="P6">_xlfn.IFS(OR($J6="TRUSTED",$N6="TRUSTED"), 1, $O6, 2, OR($J6="UNTRUSTED",$N6="UNTRUSTED"), 3, TRUE, 4)</f>
        <v>3</v>
      </c>
      <c r="Q6" s="2" t="b" cm="1">
        <f t="array" ref="Q6">_xlfn.IFS($P6=1, ($J6="TRUSTED"), $P6=2, "N/Q", $P6=3, ($J6="UNTRUSTED"), TRUE, TRUE)</f>
        <v>0</v>
      </c>
      <c r="R6" s="2" t="b" cm="1">
        <f t="array" ref="R6">_xlfn.IFS($P6=1, ($N6="TRUSTED"), $P6=2, "N/Q", $P6=3, ($N6="UNTRUSTED"), TRUE, TRUE)</f>
        <v>1</v>
      </c>
      <c r="S6" s="2">
        <f t="shared" si="0"/>
        <v>2</v>
      </c>
      <c r="T6" s="11">
        <f t="shared" ref="T6:T17" si="13">MIN( $C6*IF($Q6,1,100000000), $E6*IF($R6,1,100000000) )</f>
        <v>101.19999999999999</v>
      </c>
      <c r="U6" s="2" t="str">
        <f t="shared" si="1"/>
        <v>UNTRUSTED</v>
      </c>
      <c r="V6" s="2" t="s">
        <v>28</v>
      </c>
      <c r="W6" s="6" t="b">
        <f t="shared" ref="W6:W16" si="14">IF($A6=0,TRUE, ($S6&lt;&gt;$Z5))</f>
        <v>1</v>
      </c>
      <c r="X6" s="11">
        <f t="shared" ref="X6:X16" si="15">IF($A6=0,$T6, CHOOSE($Z5,$C6,$E6))</f>
        <v>101</v>
      </c>
      <c r="Y6" s="6" t="b">
        <f t="shared" si="2"/>
        <v>0</v>
      </c>
      <c r="Z6" s="12">
        <f t="shared" ref="Z6:Z16" si="16">IF(AND($W6,$Y6), $S6, $Z5)</f>
        <v>1</v>
      </c>
      <c r="AA6" s="11">
        <f t="shared" ref="AA6:AA17" si="17">CHOOSE($Z6,$C6,$E6)</f>
        <v>101</v>
      </c>
      <c r="AB6" s="1" t="str">
        <f t="shared" ref="AB6:AB17" si="18">CHOOSE($Z6,$J6,$N6)</f>
        <v>INACTIVE</v>
      </c>
      <c r="AC6" s="2" t="s">
        <v>28</v>
      </c>
      <c r="AD6" s="6" t="b">
        <f>IF($A6=0,TRUE, ($S6&lt;&gt;$AI5))</f>
        <v>1</v>
      </c>
      <c r="AE6" s="11">
        <f>IF($A6=0,$T6, CHOOSE($AI5,$C6,$E6))</f>
        <v>101</v>
      </c>
      <c r="AF6" s="6" t="b">
        <f>IF($A6=0,TRUE, ABS($T6-$AE6)&gt;$Y$1)</f>
        <v>0</v>
      </c>
      <c r="AG6" s="11" t="str">
        <f>IF($A6=0,$U6, CHOOSE($AI5,$J6,$N6))</f>
        <v>INACTIVE</v>
      </c>
      <c r="AH6" s="6" t="b">
        <f>IF($A6=0,TRUE, ($U6&lt;&gt;$AG6))</f>
        <v>1</v>
      </c>
      <c r="AI6" s="12">
        <f>IF(AND($AD6,OR($AF6,$AH6)), $S6, $AI5)</f>
        <v>2</v>
      </c>
      <c r="AJ6" s="11">
        <f>CHOOSE($AI6,$C6,$E6)</f>
        <v>101.19999999999999</v>
      </c>
      <c r="AK6" s="13" t="str">
        <f>CHOOSE($AI6,$J6,$N6)</f>
        <v>UNTRUSTED</v>
      </c>
    </row>
    <row r="7" spans="1:37" x14ac:dyDescent="0.3">
      <c r="A7" s="2">
        <v>2</v>
      </c>
      <c r="B7" s="11">
        <f t="shared" ref="B7:B16" si="19">B6+1</f>
        <v>102.1</v>
      </c>
      <c r="C7" s="11">
        <f t="shared" si="3"/>
        <v>102</v>
      </c>
      <c r="D7" s="11" t="s">
        <v>3</v>
      </c>
      <c r="E7" s="11">
        <f t="shared" si="4"/>
        <v>102.19999999999999</v>
      </c>
      <c r="F7" s="11" t="s">
        <v>3</v>
      </c>
      <c r="G7" s="2" t="b">
        <f t="shared" si="5"/>
        <v>1</v>
      </c>
      <c r="H7" s="2" t="b">
        <f t="shared" si="6"/>
        <v>1</v>
      </c>
      <c r="I7" s="2" t="str">
        <f t="shared" si="7"/>
        <v>INACTIVE</v>
      </c>
      <c r="J7" s="7" t="str">
        <f t="shared" si="8"/>
        <v>UNTRUSTED</v>
      </c>
      <c r="K7" s="2" t="b">
        <f t="shared" si="9"/>
        <v>1</v>
      </c>
      <c r="L7" s="2" t="b">
        <f t="shared" si="10"/>
        <v>1</v>
      </c>
      <c r="M7" s="2" t="str">
        <f t="shared" si="11"/>
        <v>UNTRUSTED</v>
      </c>
      <c r="N7" s="7" t="str">
        <f t="shared" si="12"/>
        <v>TRUSTED</v>
      </c>
      <c r="O7" s="2" t="b">
        <v>0</v>
      </c>
      <c r="P7" s="2" cm="1">
        <f t="array" ref="P7">_xlfn.IFS(OR($J7="TRUSTED",$N7="TRUSTED"), 1, $O7, 2, OR($J7="UNTRUSTED",$N7="UNTRUSTED"), 3, TRUE, 4)</f>
        <v>1</v>
      </c>
      <c r="Q7" s="2" t="b" cm="1">
        <f t="array" ref="Q7">_xlfn.IFS($P7=1, ($J7="TRUSTED"), $P7=2, "N/Q", $P7=3, ($J7="UNTRUSTED"), TRUE, TRUE)</f>
        <v>0</v>
      </c>
      <c r="R7" s="2" t="b" cm="1">
        <f t="array" ref="R7">_xlfn.IFS($P7=1, ($N7="TRUSTED"), $P7=2, "N/Q", $P7=3, ($N7="UNTRUSTED"), TRUE, TRUE)</f>
        <v>1</v>
      </c>
      <c r="S7" s="2">
        <f t="shared" si="0"/>
        <v>2</v>
      </c>
      <c r="T7" s="11">
        <f t="shared" si="13"/>
        <v>102.19999999999999</v>
      </c>
      <c r="U7" s="2" t="str">
        <f t="shared" si="1"/>
        <v>TRUSTED</v>
      </c>
      <c r="V7" s="2" t="s">
        <v>28</v>
      </c>
      <c r="W7" s="6" t="b">
        <f t="shared" si="14"/>
        <v>1</v>
      </c>
      <c r="X7" s="11">
        <f t="shared" si="15"/>
        <v>102</v>
      </c>
      <c r="Y7" s="6" t="b">
        <f t="shared" si="2"/>
        <v>0</v>
      </c>
      <c r="Z7" s="12">
        <f t="shared" si="16"/>
        <v>1</v>
      </c>
      <c r="AA7" s="11">
        <f t="shared" si="17"/>
        <v>102</v>
      </c>
      <c r="AB7" s="1" t="str">
        <f t="shared" si="18"/>
        <v>UNTRUSTED</v>
      </c>
      <c r="AC7" s="2" t="s">
        <v>28</v>
      </c>
      <c r="AD7" s="6" t="b">
        <f>IF($A7=0,TRUE, ($S7&lt;&gt;$AI6))</f>
        <v>0</v>
      </c>
      <c r="AE7" s="11">
        <f>IF($A7=0,$T7, CHOOSE($AI6,$C7,$E7))</f>
        <v>102.19999999999999</v>
      </c>
      <c r="AF7" s="6" t="b">
        <f>IF($A7=0,TRUE, ABS($T7-$AE7)&gt;$Y$1)</f>
        <v>0</v>
      </c>
      <c r="AG7" s="11" t="str">
        <f>IF($A7=0,$U7, CHOOSE($AI6,$J7,$N7))</f>
        <v>TRUSTED</v>
      </c>
      <c r="AH7" s="6" t="b">
        <f>IF($A7=0,TRUE, ($U7&lt;&gt;$AG7))</f>
        <v>0</v>
      </c>
      <c r="AI7" s="12">
        <f>IF(AND($AD7,OR($AF7,$AH7)), $S7, $AI6)</f>
        <v>2</v>
      </c>
      <c r="AJ7" s="11">
        <f>CHOOSE($AI7,$C7,$E7)</f>
        <v>102.19999999999999</v>
      </c>
      <c r="AK7" s="13" t="str">
        <f>CHOOSE($AI7,$J7,$N7)</f>
        <v>TRUSTED</v>
      </c>
    </row>
    <row r="8" spans="1:37" x14ac:dyDescent="0.3">
      <c r="A8" s="2">
        <v>3</v>
      </c>
      <c r="B8" s="11">
        <f t="shared" si="19"/>
        <v>103.1</v>
      </c>
      <c r="C8" s="11">
        <f t="shared" si="3"/>
        <v>103</v>
      </c>
      <c r="D8" s="11" t="s">
        <v>3</v>
      </c>
      <c r="E8" s="11">
        <f t="shared" si="4"/>
        <v>103.19999999999999</v>
      </c>
      <c r="F8" s="11" t="s">
        <v>0</v>
      </c>
      <c r="G8" s="2" t="str">
        <f t="shared" si="5"/>
        <v>Don’t Care</v>
      </c>
      <c r="H8" s="2" t="str">
        <f t="shared" si="6"/>
        <v>Don’t Care</v>
      </c>
      <c r="I8" s="2" t="str">
        <f t="shared" si="7"/>
        <v>UNTRUSTED</v>
      </c>
      <c r="J8" s="7" t="str">
        <f t="shared" si="8"/>
        <v>UNTRUSTED</v>
      </c>
      <c r="K8" s="2" t="str">
        <f t="shared" si="9"/>
        <v>Don’t Care</v>
      </c>
      <c r="L8" s="2" t="str">
        <f t="shared" si="10"/>
        <v>Don’t Care</v>
      </c>
      <c r="M8" s="2" t="str">
        <f t="shared" si="11"/>
        <v>TRUSTED</v>
      </c>
      <c r="N8" s="7" t="str">
        <f t="shared" si="12"/>
        <v>INACTIVE</v>
      </c>
      <c r="O8" s="2" t="b">
        <v>0</v>
      </c>
      <c r="P8" s="2" cm="1">
        <f t="array" ref="P8">_xlfn.IFS(OR($J8="TRUSTED",$N8="TRUSTED"), 1, $O8, 2, OR($J8="UNTRUSTED",$N8="UNTRUSTED"), 3, TRUE, 4)</f>
        <v>3</v>
      </c>
      <c r="Q8" s="2" t="b" cm="1">
        <f t="array" ref="Q8">_xlfn.IFS($P8=1, ($J8="TRUSTED"), $P8=2, "N/Q", $P8=3, ($J8="UNTRUSTED"), TRUE, TRUE)</f>
        <v>1</v>
      </c>
      <c r="R8" s="2" t="b" cm="1">
        <f t="array" ref="R8">_xlfn.IFS($P8=1, ($N8="TRUSTED"), $P8=2, "N/Q", $P8=3, ($N8="UNTRUSTED"), TRUE, TRUE)</f>
        <v>0</v>
      </c>
      <c r="S8" s="2">
        <f t="shared" si="0"/>
        <v>1</v>
      </c>
      <c r="T8" s="11">
        <f t="shared" si="13"/>
        <v>103</v>
      </c>
      <c r="U8" s="2" t="str">
        <f t="shared" si="1"/>
        <v>UNTRUSTED</v>
      </c>
      <c r="V8" s="2" t="s">
        <v>28</v>
      </c>
      <c r="W8" s="6" t="b">
        <f t="shared" si="14"/>
        <v>0</v>
      </c>
      <c r="X8" s="11">
        <f t="shared" si="15"/>
        <v>103</v>
      </c>
      <c r="Y8" s="6" t="b">
        <f t="shared" si="2"/>
        <v>0</v>
      </c>
      <c r="Z8" s="12">
        <f t="shared" si="16"/>
        <v>1</v>
      </c>
      <c r="AA8" s="11">
        <f t="shared" si="17"/>
        <v>103</v>
      </c>
      <c r="AB8" s="13" t="str">
        <f t="shared" si="18"/>
        <v>UNTRUSTED</v>
      </c>
      <c r="AC8" s="2" t="s">
        <v>28</v>
      </c>
      <c r="AD8" s="6" t="b">
        <f>IF($A8=0,TRUE, ($S8&lt;&gt;$AI7))</f>
        <v>1</v>
      </c>
      <c r="AE8" s="11">
        <f>IF($A8=0,$T8, CHOOSE($AI7,$C8,$E8))</f>
        <v>103.19999999999999</v>
      </c>
      <c r="AF8" s="6" t="b">
        <f>IF($A8=0,TRUE, ABS($T8-$AE8)&gt;$Y$1)</f>
        <v>0</v>
      </c>
      <c r="AG8" s="11" t="str">
        <f>IF($A8=0,$U8, CHOOSE($AI7,$J8,$N8))</f>
        <v>INACTIVE</v>
      </c>
      <c r="AH8" s="6" t="b">
        <f>IF($A8=0,TRUE, ($U8&lt;&gt;$AG8))</f>
        <v>1</v>
      </c>
      <c r="AI8" s="12">
        <f>IF(AND($AD8,OR($AF8,$AH8)), $S8, $AI7)</f>
        <v>1</v>
      </c>
      <c r="AJ8" s="11">
        <f>CHOOSE($AI8,$C8,$E8)</f>
        <v>103</v>
      </c>
      <c r="AK8" s="13" t="str">
        <f>CHOOSE($AI8,$J8,$N8)</f>
        <v>UNTRUSTED</v>
      </c>
    </row>
    <row r="9" spans="1:37" x14ac:dyDescent="0.3">
      <c r="A9" s="2">
        <v>4</v>
      </c>
      <c r="B9" s="11">
        <f t="shared" si="19"/>
        <v>104.1</v>
      </c>
      <c r="C9" s="11">
        <f t="shared" si="3"/>
        <v>104</v>
      </c>
      <c r="D9" s="11" t="s">
        <v>0</v>
      </c>
      <c r="E9" s="11">
        <f t="shared" si="4"/>
        <v>104.19999999999999</v>
      </c>
      <c r="F9" s="11" t="s">
        <v>0</v>
      </c>
      <c r="G9" s="2" t="str">
        <f t="shared" si="5"/>
        <v>Don’t Care</v>
      </c>
      <c r="H9" s="2" t="str">
        <f t="shared" si="6"/>
        <v>Don’t Care</v>
      </c>
      <c r="I9" s="2" t="str">
        <f t="shared" si="7"/>
        <v>UNTRUSTED</v>
      </c>
      <c r="J9" s="7" t="str">
        <f t="shared" si="8"/>
        <v>INACTIVE</v>
      </c>
      <c r="K9" s="2" t="str">
        <f t="shared" si="9"/>
        <v>Don’t Care</v>
      </c>
      <c r="L9" s="2" t="str">
        <f t="shared" si="10"/>
        <v>Don’t Care</v>
      </c>
      <c r="M9" s="2" t="str">
        <f t="shared" si="11"/>
        <v>INACTIVE</v>
      </c>
      <c r="N9" s="7" t="str">
        <f t="shared" si="12"/>
        <v>INACTIVE</v>
      </c>
      <c r="O9" s="2" t="b">
        <v>0</v>
      </c>
      <c r="P9" s="2" cm="1">
        <f t="array" ref="P9">_xlfn.IFS(OR($J9="TRUSTED",$N9="TRUSTED"), 1, $O9, 2, OR($J9="UNTRUSTED",$N9="UNTRUSTED"), 3, TRUE, 4)</f>
        <v>4</v>
      </c>
      <c r="Q9" s="2" t="b" cm="1">
        <f t="array" ref="Q9">_xlfn.IFS($P9=1, ($J9="TRUSTED"), $P9=2, "N/Q", $P9=3, ($J9="UNTRUSTED"), TRUE, TRUE)</f>
        <v>1</v>
      </c>
      <c r="R9" s="2" t="b" cm="1">
        <f t="array" ref="R9">_xlfn.IFS($P9=1, ($N9="TRUSTED"), $P9=2, "N/Q", $P9=3, ($N9="UNTRUSTED"), TRUE, TRUE)</f>
        <v>1</v>
      </c>
      <c r="S9" s="2">
        <f t="shared" si="0"/>
        <v>1</v>
      </c>
      <c r="T9" s="11">
        <f t="shared" si="13"/>
        <v>104</v>
      </c>
      <c r="U9" s="2" t="str">
        <f t="shared" si="1"/>
        <v>INACTIVE</v>
      </c>
      <c r="V9" s="2" t="s">
        <v>28</v>
      </c>
      <c r="W9" s="6" t="b">
        <f t="shared" si="14"/>
        <v>0</v>
      </c>
      <c r="X9" s="11">
        <f t="shared" si="15"/>
        <v>104</v>
      </c>
      <c r="Y9" s="6" t="b">
        <f t="shared" si="2"/>
        <v>0</v>
      </c>
      <c r="Z9" s="12">
        <f t="shared" si="16"/>
        <v>1</v>
      </c>
      <c r="AA9" s="11">
        <f t="shared" si="17"/>
        <v>104</v>
      </c>
      <c r="AB9" s="13" t="str">
        <f t="shared" si="18"/>
        <v>INACTIVE</v>
      </c>
      <c r="AC9" s="2" t="s">
        <v>28</v>
      </c>
      <c r="AD9" s="6" t="b">
        <f>IF($A9=0,TRUE, ($S9&lt;&gt;$AI8))</f>
        <v>0</v>
      </c>
      <c r="AE9" s="11">
        <f>IF($A9=0,$T9, CHOOSE($AI8,$C9,$E9))</f>
        <v>104</v>
      </c>
      <c r="AF9" s="6" t="b">
        <f>IF($A9=0,TRUE, ABS($T9-$AE9)&gt;$Y$1)</f>
        <v>0</v>
      </c>
      <c r="AG9" s="11" t="str">
        <f>IF($A9=0,$U9, CHOOSE($AI8,$J9,$N9))</f>
        <v>INACTIVE</v>
      </c>
      <c r="AH9" s="6" t="b">
        <f>IF($A9=0,TRUE, ($U9&lt;&gt;$AG9))</f>
        <v>0</v>
      </c>
      <c r="AI9" s="12">
        <f>IF(AND($AD9,OR($AF9,$AH9)), $S9, $AI8)</f>
        <v>1</v>
      </c>
      <c r="AJ9" s="11">
        <f>CHOOSE($AI9,$C9,$E9)</f>
        <v>104</v>
      </c>
      <c r="AK9" s="13" t="str">
        <f>CHOOSE($AI9,$J9,$N9)</f>
        <v>INACTIVE</v>
      </c>
    </row>
    <row r="10" spans="1:37" x14ac:dyDescent="0.3">
      <c r="A10" s="2">
        <v>5</v>
      </c>
      <c r="B10" s="11">
        <f t="shared" si="19"/>
        <v>105.1</v>
      </c>
      <c r="C10" s="11">
        <f t="shared" si="3"/>
        <v>105</v>
      </c>
      <c r="D10" s="11" t="s">
        <v>0</v>
      </c>
      <c r="E10" s="11">
        <f t="shared" si="4"/>
        <v>105.19999999999999</v>
      </c>
      <c r="F10" s="11" t="s">
        <v>3</v>
      </c>
      <c r="G10" s="2" t="str">
        <f t="shared" si="5"/>
        <v>Don’t Care</v>
      </c>
      <c r="H10" s="2" t="str">
        <f t="shared" si="6"/>
        <v>Don’t Care</v>
      </c>
      <c r="I10" s="2" t="str">
        <f t="shared" si="7"/>
        <v>INACTIVE</v>
      </c>
      <c r="J10" s="7" t="str">
        <f>IF($D10&lt;&gt;"ACTIVE",$D10, IF(OR(AND($I10="UNTRUSTED",$G10=TRUE),AND($I10="TRUSTED",$H10=TRUE)), "TRUSTED","UNTRUSTED") )</f>
        <v>INACTIVE</v>
      </c>
      <c r="K10" s="2" t="str">
        <f t="shared" si="9"/>
        <v>Don’t Care</v>
      </c>
      <c r="L10" s="2" t="str">
        <f t="shared" si="10"/>
        <v>Don’t Care</v>
      </c>
      <c r="M10" s="2" t="str">
        <f t="shared" si="11"/>
        <v>INACTIVE</v>
      </c>
      <c r="N10" s="7" t="str">
        <f t="shared" si="12"/>
        <v>UNTRUSTED</v>
      </c>
      <c r="O10" s="2" t="b">
        <v>0</v>
      </c>
      <c r="P10" s="2" cm="1">
        <f t="array" ref="P10">_xlfn.IFS(OR($J10="TRUSTED",$N10="TRUSTED"), 1, $O10, 2, OR($J10="UNTRUSTED",$N10="UNTRUSTED"), 3, TRUE, 4)</f>
        <v>3</v>
      </c>
      <c r="Q10" s="2" t="b" cm="1">
        <f t="array" ref="Q10">_xlfn.IFS($P10=1, ($J10="TRUSTED"), $P10=2, "N/Q", $P10=3, ($J10="UNTRUSTED"), TRUE, TRUE)</f>
        <v>0</v>
      </c>
      <c r="R10" s="2" t="b" cm="1">
        <f t="array" ref="R10">_xlfn.IFS($P10=1, ($N10="TRUSTED"), $P10=2, "N/Q", $P10=3, ($N10="UNTRUSTED"), TRUE, TRUE)</f>
        <v>1</v>
      </c>
      <c r="S10" s="2">
        <f t="shared" si="0"/>
        <v>2</v>
      </c>
      <c r="T10" s="11">
        <f t="shared" si="13"/>
        <v>105.19999999999999</v>
      </c>
      <c r="U10" s="2" t="str">
        <f t="shared" si="1"/>
        <v>UNTRUSTED</v>
      </c>
      <c r="V10" s="2" t="s">
        <v>28</v>
      </c>
      <c r="W10" s="6" t="b">
        <f t="shared" si="14"/>
        <v>1</v>
      </c>
      <c r="X10" s="11">
        <f t="shared" si="15"/>
        <v>105</v>
      </c>
      <c r="Y10" s="6" t="b">
        <f t="shared" si="2"/>
        <v>0</v>
      </c>
      <c r="Z10" s="12">
        <f t="shared" si="16"/>
        <v>1</v>
      </c>
      <c r="AA10" s="11">
        <f t="shared" si="17"/>
        <v>105</v>
      </c>
      <c r="AB10" s="1" t="str">
        <f t="shared" si="18"/>
        <v>INACTIVE</v>
      </c>
      <c r="AC10" s="2" t="s">
        <v>28</v>
      </c>
      <c r="AD10" s="6" t="b">
        <f>IF($A10=0,TRUE, ($S10&lt;&gt;$AI9))</f>
        <v>1</v>
      </c>
      <c r="AE10" s="11">
        <f>IF($A10=0,$T10, CHOOSE($AI9,$C10,$E10))</f>
        <v>105</v>
      </c>
      <c r="AF10" s="6" t="b">
        <f>IF($A10=0,TRUE, ABS($T10-$AE10)&gt;$Y$1)</f>
        <v>0</v>
      </c>
      <c r="AG10" s="11" t="str">
        <f>IF($A10=0,$U10, CHOOSE($AI9,$J10,$N10))</f>
        <v>INACTIVE</v>
      </c>
      <c r="AH10" s="6" t="b">
        <f>IF($A10=0,TRUE, ($U10&lt;&gt;$AG10))</f>
        <v>1</v>
      </c>
      <c r="AI10" s="12">
        <f>IF(AND($AD10,OR($AF10,$AH10)), $S10, $AI9)</f>
        <v>2</v>
      </c>
      <c r="AJ10" s="11">
        <f>CHOOSE($AI10,$C10,$E10)</f>
        <v>105.19999999999999</v>
      </c>
      <c r="AK10" s="13" t="str">
        <f>CHOOSE($AI10,$J10,$N10)</f>
        <v>UNTRUSTED</v>
      </c>
    </row>
    <row r="11" spans="1:37" x14ac:dyDescent="0.3">
      <c r="A11" s="2">
        <v>6</v>
      </c>
      <c r="B11" s="11">
        <f t="shared" si="19"/>
        <v>106.1</v>
      </c>
      <c r="C11" s="11">
        <f t="shared" si="3"/>
        <v>106</v>
      </c>
      <c r="D11" s="11" t="s">
        <v>3</v>
      </c>
      <c r="E11" s="11">
        <f t="shared" si="4"/>
        <v>106.19999999999999</v>
      </c>
      <c r="F11" s="11" t="s">
        <v>3</v>
      </c>
      <c r="G11" s="2" t="b">
        <f t="shared" si="5"/>
        <v>1</v>
      </c>
      <c r="H11" s="2" t="b">
        <f t="shared" si="6"/>
        <v>1</v>
      </c>
      <c r="I11" s="2" t="str">
        <f t="shared" si="7"/>
        <v>INACTIVE</v>
      </c>
      <c r="J11" s="7" t="str">
        <f t="shared" si="8"/>
        <v>UNTRUSTED</v>
      </c>
      <c r="K11" s="2" t="b">
        <f t="shared" si="9"/>
        <v>1</v>
      </c>
      <c r="L11" s="2" t="b">
        <f t="shared" si="10"/>
        <v>1</v>
      </c>
      <c r="M11" s="2" t="str">
        <f t="shared" si="11"/>
        <v>UNTRUSTED</v>
      </c>
      <c r="N11" s="7" t="str">
        <f t="shared" si="12"/>
        <v>TRUSTED</v>
      </c>
      <c r="O11" s="2" t="b">
        <v>0</v>
      </c>
      <c r="P11" s="2" cm="1">
        <f t="array" ref="P11">_xlfn.IFS(OR($J11="TRUSTED",$N11="TRUSTED"), 1, $O11, 2, OR($J11="UNTRUSTED",$N11="UNTRUSTED"), 3, TRUE, 4)</f>
        <v>1</v>
      </c>
      <c r="Q11" s="2" t="b" cm="1">
        <f t="array" ref="Q11">_xlfn.IFS($P11=1, ($J11="TRUSTED"), $P11=2, "N/Q", $P11=3, ($J11="UNTRUSTED"), TRUE, TRUE)</f>
        <v>0</v>
      </c>
      <c r="R11" s="2" t="b" cm="1">
        <f t="array" ref="R11">_xlfn.IFS($P11=1, ($N11="TRUSTED"), $P11=2, "N/Q", $P11=3, ($N11="UNTRUSTED"), TRUE, TRUE)</f>
        <v>1</v>
      </c>
      <c r="S11" s="2">
        <f t="shared" si="0"/>
        <v>2</v>
      </c>
      <c r="T11" s="11">
        <f t="shared" si="13"/>
        <v>106.19999999999999</v>
      </c>
      <c r="U11" s="2" t="str">
        <f t="shared" si="1"/>
        <v>TRUSTED</v>
      </c>
      <c r="V11" s="2" t="s">
        <v>28</v>
      </c>
      <c r="W11" s="6" t="b">
        <f t="shared" si="14"/>
        <v>1</v>
      </c>
      <c r="X11" s="11">
        <f t="shared" si="15"/>
        <v>106</v>
      </c>
      <c r="Y11" s="6" t="b">
        <f t="shared" si="2"/>
        <v>0</v>
      </c>
      <c r="Z11" s="12">
        <f t="shared" si="16"/>
        <v>1</v>
      </c>
      <c r="AA11" s="11">
        <f t="shared" si="17"/>
        <v>106</v>
      </c>
      <c r="AB11" s="1" t="str">
        <f t="shared" si="18"/>
        <v>UNTRUSTED</v>
      </c>
      <c r="AC11" s="2" t="s">
        <v>28</v>
      </c>
      <c r="AD11" s="6" t="b">
        <f>IF($A11=0,TRUE, ($S11&lt;&gt;$AI10))</f>
        <v>0</v>
      </c>
      <c r="AE11" s="11">
        <f>IF($A11=0,$T11, CHOOSE($AI10,$C11,$E11))</f>
        <v>106.19999999999999</v>
      </c>
      <c r="AF11" s="6" t="b">
        <f>IF($A11=0,TRUE, ABS($T11-$AE11)&gt;$Y$1)</f>
        <v>0</v>
      </c>
      <c r="AG11" s="11" t="str">
        <f>IF($A11=0,$U11, CHOOSE($AI10,$J11,$N11))</f>
        <v>TRUSTED</v>
      </c>
      <c r="AH11" s="6" t="b">
        <f>IF($A11=0,TRUE, ($U11&lt;&gt;$AG11))</f>
        <v>0</v>
      </c>
      <c r="AI11" s="12">
        <f>IF(AND($AD11,OR($AF11,$AH11)), $S11, $AI10)</f>
        <v>2</v>
      </c>
      <c r="AJ11" s="11">
        <f>CHOOSE($AI11,$C11,$E11)</f>
        <v>106.19999999999999</v>
      </c>
      <c r="AK11" s="13" t="str">
        <f>CHOOSE($AI11,$J11,$N11)</f>
        <v>TRUSTED</v>
      </c>
    </row>
    <row r="12" spans="1:37" x14ac:dyDescent="0.3">
      <c r="A12" s="2">
        <v>7</v>
      </c>
      <c r="B12" s="11">
        <f t="shared" si="19"/>
        <v>107.1</v>
      </c>
      <c r="C12" s="11">
        <f t="shared" si="3"/>
        <v>107</v>
      </c>
      <c r="D12" s="11" t="s">
        <v>3</v>
      </c>
      <c r="E12" s="11">
        <f>B12+1.1</f>
        <v>108.19999999999999</v>
      </c>
      <c r="F12" s="11" t="s">
        <v>3</v>
      </c>
      <c r="G12" s="2" t="b">
        <f t="shared" si="5"/>
        <v>0</v>
      </c>
      <c r="H12" s="2" t="b">
        <f t="shared" si="6"/>
        <v>0</v>
      </c>
      <c r="I12" s="2" t="str">
        <f t="shared" si="7"/>
        <v>UNTRUSTED</v>
      </c>
      <c r="J12" s="7" t="str">
        <f t="shared" si="8"/>
        <v>UNTRUSTED</v>
      </c>
      <c r="K12" s="2" t="b">
        <f t="shared" si="9"/>
        <v>0</v>
      </c>
      <c r="L12" s="2" t="b">
        <f t="shared" si="10"/>
        <v>0</v>
      </c>
      <c r="M12" s="2" t="str">
        <f t="shared" si="11"/>
        <v>TRUSTED</v>
      </c>
      <c r="N12" s="7" t="str">
        <f t="shared" si="12"/>
        <v>UNTRUSTED</v>
      </c>
      <c r="O12" s="2" t="b">
        <v>0</v>
      </c>
      <c r="P12" s="2" cm="1">
        <f t="array" ref="P12">_xlfn.IFS(OR($J12="TRUSTED",$N12="TRUSTED"), 1, $O12, 2, OR($J12="UNTRUSTED",$N12="UNTRUSTED"), 3, TRUE, 4)</f>
        <v>3</v>
      </c>
      <c r="Q12" s="2" t="b" cm="1">
        <f t="array" ref="Q12">_xlfn.IFS($P12=1, ($J12="TRUSTED"), $P12=2, "N/Q", $P12=3, ($J12="UNTRUSTED"), TRUE, TRUE)</f>
        <v>1</v>
      </c>
      <c r="R12" s="2" t="b" cm="1">
        <f t="array" ref="R12">_xlfn.IFS($P12=1, ($N12="TRUSTED"), $P12=2, "N/Q", $P12=3, ($N12="UNTRUSTED"), TRUE, TRUE)</f>
        <v>1</v>
      </c>
      <c r="S12" s="2">
        <f t="shared" si="0"/>
        <v>1</v>
      </c>
      <c r="T12" s="11">
        <f t="shared" si="13"/>
        <v>107</v>
      </c>
      <c r="U12" s="2" t="str">
        <f t="shared" si="1"/>
        <v>UNTRUSTED</v>
      </c>
      <c r="V12" s="2" t="s">
        <v>28</v>
      </c>
      <c r="W12" s="6" t="b">
        <f t="shared" si="14"/>
        <v>0</v>
      </c>
      <c r="X12" s="11">
        <f t="shared" si="15"/>
        <v>107</v>
      </c>
      <c r="Y12" s="6" t="b">
        <f t="shared" si="2"/>
        <v>0</v>
      </c>
      <c r="Z12" s="12">
        <f t="shared" si="16"/>
        <v>1</v>
      </c>
      <c r="AA12" s="11">
        <f t="shared" si="17"/>
        <v>107</v>
      </c>
      <c r="AB12" s="13" t="str">
        <f t="shared" si="18"/>
        <v>UNTRUSTED</v>
      </c>
      <c r="AC12" s="2" t="s">
        <v>28</v>
      </c>
      <c r="AD12" s="6" t="b">
        <f>IF($A12=0,TRUE, ($S12&lt;&gt;$AI11))</f>
        <v>1</v>
      </c>
      <c r="AE12" s="11">
        <f>IF($A12=0,$T12, CHOOSE($AI11,$C12,$E12))</f>
        <v>108.19999999999999</v>
      </c>
      <c r="AF12" s="6" t="b">
        <f>IF($A12=0,TRUE, ABS($T12-$AE12)&gt;$Y$1)</f>
        <v>1</v>
      </c>
      <c r="AG12" s="11" t="str">
        <f>IF($A12=0,$U12, CHOOSE($AI11,$J12,$N12))</f>
        <v>UNTRUSTED</v>
      </c>
      <c r="AH12" s="6" t="b">
        <f>IF($A12=0,TRUE, ($U12&lt;&gt;$AG12))</f>
        <v>0</v>
      </c>
      <c r="AI12" s="12">
        <f>IF(AND($AD12,OR($AF12,$AH12)), $S12, $AI11)</f>
        <v>1</v>
      </c>
      <c r="AJ12" s="11">
        <f>CHOOSE($AI12,$C12,$E12)</f>
        <v>107</v>
      </c>
      <c r="AK12" s="13" t="str">
        <f>CHOOSE($AI12,$J12,$N12)</f>
        <v>UNTRUSTED</v>
      </c>
    </row>
    <row r="13" spans="1:37" x14ac:dyDescent="0.3">
      <c r="A13" s="2">
        <v>8</v>
      </c>
      <c r="B13" s="11">
        <f t="shared" si="19"/>
        <v>108.1</v>
      </c>
      <c r="C13" s="11">
        <f>B13+0.9</f>
        <v>109</v>
      </c>
      <c r="D13" s="11" t="s">
        <v>3</v>
      </c>
      <c r="E13" s="11">
        <f t="shared" si="4"/>
        <v>108.19999999999999</v>
      </c>
      <c r="F13" s="11" t="s">
        <v>3</v>
      </c>
      <c r="G13" s="2" t="b">
        <f t="shared" si="5"/>
        <v>0</v>
      </c>
      <c r="H13" s="2" t="b">
        <f t="shared" si="6"/>
        <v>0</v>
      </c>
      <c r="I13" s="2" t="str">
        <f t="shared" si="7"/>
        <v>UNTRUSTED</v>
      </c>
      <c r="J13" s="7" t="str">
        <f t="shared" si="8"/>
        <v>UNTRUSTED</v>
      </c>
      <c r="K13" s="2" t="b">
        <f t="shared" si="9"/>
        <v>0</v>
      </c>
      <c r="L13" s="2" t="b">
        <f t="shared" si="10"/>
        <v>0</v>
      </c>
      <c r="M13" s="2" t="str">
        <f t="shared" si="11"/>
        <v>UNTRUSTED</v>
      </c>
      <c r="N13" s="7" t="str">
        <f t="shared" si="12"/>
        <v>UNTRUSTED</v>
      </c>
      <c r="O13" s="2" t="b">
        <v>0</v>
      </c>
      <c r="P13" s="2" cm="1">
        <f t="array" ref="P13">_xlfn.IFS(OR($J13="TRUSTED",$N13="TRUSTED"), 1, $O13, 2, OR($J13="UNTRUSTED",$N13="UNTRUSTED"), 3, TRUE, 4)</f>
        <v>3</v>
      </c>
      <c r="Q13" s="2" t="b" cm="1">
        <f t="array" ref="Q13">_xlfn.IFS($P13=1, ($J13="TRUSTED"), $P13=2, "N/Q", $P13=3, ($J13="UNTRUSTED"), TRUE, TRUE)</f>
        <v>1</v>
      </c>
      <c r="R13" s="2" t="b" cm="1">
        <f t="array" ref="R13">_xlfn.IFS($P13=1, ($N13="TRUSTED"), $P13=2, "N/Q", $P13=3, ($N13="UNTRUSTED"), TRUE, TRUE)</f>
        <v>1</v>
      </c>
      <c r="S13" s="2">
        <f t="shared" si="0"/>
        <v>2</v>
      </c>
      <c r="T13" s="11">
        <f t="shared" si="13"/>
        <v>108.19999999999999</v>
      </c>
      <c r="U13" s="2" t="str">
        <f t="shared" si="1"/>
        <v>UNTRUSTED</v>
      </c>
      <c r="V13" s="2" t="s">
        <v>28</v>
      </c>
      <c r="W13" s="6" t="b">
        <f t="shared" si="14"/>
        <v>1</v>
      </c>
      <c r="X13" s="11">
        <f t="shared" si="15"/>
        <v>109</v>
      </c>
      <c r="Y13" s="6" t="b">
        <f t="shared" si="2"/>
        <v>1</v>
      </c>
      <c r="Z13" s="12">
        <f t="shared" si="16"/>
        <v>2</v>
      </c>
      <c r="AA13" s="11">
        <f t="shared" si="17"/>
        <v>108.19999999999999</v>
      </c>
      <c r="AB13" s="13" t="str">
        <f t="shared" si="18"/>
        <v>UNTRUSTED</v>
      </c>
      <c r="AC13" s="2" t="s">
        <v>28</v>
      </c>
      <c r="AD13" s="6" t="b">
        <f>IF($A13=0,TRUE, ($S13&lt;&gt;$AI12))</f>
        <v>1</v>
      </c>
      <c r="AE13" s="11">
        <f>IF($A13=0,$T13, CHOOSE($AI12,$C13,$E13))</f>
        <v>109</v>
      </c>
      <c r="AF13" s="6" t="b">
        <f>IF($A13=0,TRUE, ABS($T13-$AE13)&gt;$Y$1)</f>
        <v>1</v>
      </c>
      <c r="AG13" s="11" t="str">
        <f>IF($A13=0,$U13, CHOOSE($AI12,$J13,$N13))</f>
        <v>UNTRUSTED</v>
      </c>
      <c r="AH13" s="6" t="b">
        <f>IF($A13=0,TRUE, ($U13&lt;&gt;$AG13))</f>
        <v>0</v>
      </c>
      <c r="AI13" s="12">
        <f>IF(AND($AD13,OR($AF13,$AH13)), $S13, $AI12)</f>
        <v>2</v>
      </c>
      <c r="AJ13" s="11">
        <f>CHOOSE($AI13,$C13,$E13)</f>
        <v>108.19999999999999</v>
      </c>
      <c r="AK13" s="13" t="str">
        <f>CHOOSE($AI13,$J13,$N13)</f>
        <v>UNTRUSTED</v>
      </c>
    </row>
    <row r="14" spans="1:37" x14ac:dyDescent="0.3">
      <c r="A14" s="2">
        <v>9</v>
      </c>
      <c r="B14" s="11">
        <f t="shared" si="19"/>
        <v>109.1</v>
      </c>
      <c r="C14" s="11">
        <f t="shared" si="3"/>
        <v>109</v>
      </c>
      <c r="D14" s="11" t="s">
        <v>0</v>
      </c>
      <c r="E14" s="11">
        <f>B14+1.1</f>
        <v>110.19999999999999</v>
      </c>
      <c r="F14" s="11" t="s">
        <v>0</v>
      </c>
      <c r="G14" s="2" t="str">
        <f t="shared" si="5"/>
        <v>Don’t Care</v>
      </c>
      <c r="H14" s="2" t="str">
        <f t="shared" si="6"/>
        <v>Don’t Care</v>
      </c>
      <c r="I14" s="2" t="str">
        <f t="shared" si="7"/>
        <v>UNTRUSTED</v>
      </c>
      <c r="J14" s="7" t="str">
        <f t="shared" si="8"/>
        <v>INACTIVE</v>
      </c>
      <c r="K14" s="2" t="str">
        <f t="shared" si="9"/>
        <v>Don’t Care</v>
      </c>
      <c r="L14" s="2" t="str">
        <f t="shared" si="10"/>
        <v>Don’t Care</v>
      </c>
      <c r="M14" s="2" t="str">
        <f t="shared" si="11"/>
        <v>UNTRUSTED</v>
      </c>
      <c r="N14" s="7" t="str">
        <f t="shared" si="12"/>
        <v>INACTIVE</v>
      </c>
      <c r="O14" s="2" t="b">
        <v>0</v>
      </c>
      <c r="P14" s="2" cm="1">
        <f t="array" ref="P14">_xlfn.IFS(OR($J14="TRUSTED",$N14="TRUSTED"), 1, $O14, 2, OR($J14="UNTRUSTED",$N14="UNTRUSTED"), 3, TRUE, 4)</f>
        <v>4</v>
      </c>
      <c r="Q14" s="2" t="b" cm="1">
        <f t="array" ref="Q14">_xlfn.IFS($P14=1, ($J14="TRUSTED"), $P14=2, "N/Q", $P14=3, ($J14="UNTRUSTED"), TRUE, TRUE)</f>
        <v>1</v>
      </c>
      <c r="R14" s="2" t="b" cm="1">
        <f t="array" ref="R14">_xlfn.IFS($P14=1, ($N14="TRUSTED"), $P14=2, "N/Q", $P14=3, ($N14="UNTRUSTED"), TRUE, TRUE)</f>
        <v>1</v>
      </c>
      <c r="S14" s="2">
        <f t="shared" si="0"/>
        <v>1</v>
      </c>
      <c r="T14" s="11">
        <f t="shared" si="13"/>
        <v>109</v>
      </c>
      <c r="U14" s="2" t="str">
        <f t="shared" si="1"/>
        <v>INACTIVE</v>
      </c>
      <c r="V14" s="2" t="s">
        <v>28</v>
      </c>
      <c r="W14" s="6" t="b">
        <f t="shared" si="14"/>
        <v>1</v>
      </c>
      <c r="X14" s="11">
        <f t="shared" si="15"/>
        <v>110.19999999999999</v>
      </c>
      <c r="Y14" s="6" t="b">
        <f t="shared" si="2"/>
        <v>1</v>
      </c>
      <c r="Z14" s="12">
        <f t="shared" si="16"/>
        <v>1</v>
      </c>
      <c r="AA14" s="11">
        <f t="shared" si="17"/>
        <v>109</v>
      </c>
      <c r="AB14" s="13" t="str">
        <f t="shared" si="18"/>
        <v>INACTIVE</v>
      </c>
      <c r="AC14" s="2" t="s">
        <v>28</v>
      </c>
      <c r="AD14" s="6" t="b">
        <f>IF($A14=0,TRUE, ($S14&lt;&gt;$AI13))</f>
        <v>1</v>
      </c>
      <c r="AE14" s="11">
        <f>IF($A14=0,$T14, CHOOSE($AI13,$C14,$E14))</f>
        <v>110.19999999999999</v>
      </c>
      <c r="AF14" s="6" t="b">
        <f>IF($A14=0,TRUE, ABS($T14-$AE14)&gt;$Y$1)</f>
        <v>1</v>
      </c>
      <c r="AG14" s="11" t="str">
        <f>IF($A14=0,$U14, CHOOSE($AI13,$J14,$N14))</f>
        <v>INACTIVE</v>
      </c>
      <c r="AH14" s="6" t="b">
        <f>IF($A14=0,TRUE, ($U14&lt;&gt;$AG14))</f>
        <v>0</v>
      </c>
      <c r="AI14" s="12">
        <f>IF(AND($AD14,OR($AF14,$AH14)), $S14, $AI13)</f>
        <v>1</v>
      </c>
      <c r="AJ14" s="11">
        <f>CHOOSE($AI14,$C14,$E14)</f>
        <v>109</v>
      </c>
      <c r="AK14" s="13" t="str">
        <f>CHOOSE($AI14,$J14,$N14)</f>
        <v>INACTIVE</v>
      </c>
    </row>
    <row r="15" spans="1:37" x14ac:dyDescent="0.3">
      <c r="A15" s="2">
        <v>10</v>
      </c>
      <c r="B15" s="11">
        <f t="shared" si="19"/>
        <v>110.1</v>
      </c>
      <c r="C15" s="11">
        <f>B15+0.9</f>
        <v>111</v>
      </c>
      <c r="D15" s="11" t="s">
        <v>3</v>
      </c>
      <c r="E15" s="11">
        <f t="shared" ref="E15" si="20">B15+0.1</f>
        <v>110.19999999999999</v>
      </c>
      <c r="F15" s="11" t="s">
        <v>3</v>
      </c>
      <c r="G15" s="2" t="b">
        <f t="shared" si="5"/>
        <v>0</v>
      </c>
      <c r="H15" s="2" t="b">
        <f t="shared" si="6"/>
        <v>0</v>
      </c>
      <c r="I15" s="2" t="str">
        <f t="shared" si="7"/>
        <v>INACTIVE</v>
      </c>
      <c r="J15" s="7" t="str">
        <f t="shared" si="8"/>
        <v>UNTRUSTED</v>
      </c>
      <c r="K15" s="2" t="b">
        <f t="shared" si="9"/>
        <v>0</v>
      </c>
      <c r="L15" s="2" t="b">
        <f t="shared" si="10"/>
        <v>0</v>
      </c>
      <c r="M15" s="2" t="str">
        <f t="shared" si="11"/>
        <v>INACTIVE</v>
      </c>
      <c r="N15" s="7" t="str">
        <f t="shared" si="12"/>
        <v>UNTRUSTED</v>
      </c>
      <c r="O15" s="2" t="b">
        <v>0</v>
      </c>
      <c r="P15" s="2" cm="1">
        <f t="array" ref="P15">_xlfn.IFS(OR($J15="TRUSTED",$N15="TRUSTED"), 1, $O15, 2, OR($J15="UNTRUSTED",$N15="UNTRUSTED"), 3, TRUE, 4)</f>
        <v>3</v>
      </c>
      <c r="Q15" s="2" t="b" cm="1">
        <f t="array" ref="Q15">_xlfn.IFS($P15=1, ($J15="TRUSTED"), $P15=2, "N/Q", $P15=3, ($J15="UNTRUSTED"), TRUE, TRUE)</f>
        <v>1</v>
      </c>
      <c r="R15" s="2" t="b" cm="1">
        <f t="array" ref="R15">_xlfn.IFS($P15=1, ($N15="TRUSTED"), $P15=2, "N/Q", $P15=3, ($N15="UNTRUSTED"), TRUE, TRUE)</f>
        <v>1</v>
      </c>
      <c r="S15" s="2">
        <f t="shared" si="0"/>
        <v>2</v>
      </c>
      <c r="T15" s="11">
        <f t="shared" si="13"/>
        <v>110.19999999999999</v>
      </c>
      <c r="U15" s="2" t="str">
        <f t="shared" si="1"/>
        <v>UNTRUSTED</v>
      </c>
      <c r="V15" s="2" t="s">
        <v>28</v>
      </c>
      <c r="W15" s="6" t="b">
        <f t="shared" si="14"/>
        <v>1</v>
      </c>
      <c r="X15" s="11">
        <f t="shared" si="15"/>
        <v>111</v>
      </c>
      <c r="Y15" s="6" t="b">
        <f t="shared" si="2"/>
        <v>1</v>
      </c>
      <c r="Z15" s="12">
        <f t="shared" si="16"/>
        <v>2</v>
      </c>
      <c r="AA15" s="11">
        <f t="shared" si="17"/>
        <v>110.19999999999999</v>
      </c>
      <c r="AB15" s="13" t="str">
        <f t="shared" si="18"/>
        <v>UNTRUSTED</v>
      </c>
      <c r="AC15" s="2" t="s">
        <v>28</v>
      </c>
      <c r="AD15" s="6" t="b">
        <f>IF($A15=0,TRUE, ($S15&lt;&gt;$AI14))</f>
        <v>1</v>
      </c>
      <c r="AE15" s="11">
        <f>IF($A15=0,$T15, CHOOSE($AI14,$C15,$E15))</f>
        <v>111</v>
      </c>
      <c r="AF15" s="6" t="b">
        <f>IF($A15=0,TRUE, ABS($T15-$AE15)&gt;$Y$1)</f>
        <v>1</v>
      </c>
      <c r="AG15" s="11" t="str">
        <f>IF($A15=0,$U15, CHOOSE($AI14,$J15,$N15))</f>
        <v>UNTRUSTED</v>
      </c>
      <c r="AH15" s="6" t="b">
        <f>IF($A15=0,TRUE, ($U15&lt;&gt;$AG15))</f>
        <v>0</v>
      </c>
      <c r="AI15" s="12">
        <f>IF(AND($AD15,OR($AF15,$AH15)), $S15, $AI14)</f>
        <v>2</v>
      </c>
      <c r="AJ15" s="11">
        <f>CHOOSE($AI15,$C15,$E15)</f>
        <v>110.19999999999999</v>
      </c>
      <c r="AK15" s="13" t="str">
        <f>CHOOSE($AI15,$J15,$N15)</f>
        <v>UNTRUSTED</v>
      </c>
    </row>
    <row r="16" spans="1:37" x14ac:dyDescent="0.3">
      <c r="A16" s="2">
        <v>11</v>
      </c>
      <c r="B16" s="11">
        <f t="shared" si="19"/>
        <v>111.1</v>
      </c>
      <c r="C16" s="11">
        <f t="shared" si="3"/>
        <v>111</v>
      </c>
      <c r="D16" s="11" t="s">
        <v>3</v>
      </c>
      <c r="E16" s="11">
        <f>B16+1.1</f>
        <v>112.19999999999999</v>
      </c>
      <c r="F16" s="11" t="s">
        <v>0</v>
      </c>
      <c r="G16" s="2" t="str">
        <f t="shared" si="5"/>
        <v>Don’t Care</v>
      </c>
      <c r="H16" s="2" t="str">
        <f t="shared" si="6"/>
        <v>Don’t Care</v>
      </c>
      <c r="I16" s="2" t="str">
        <f t="shared" si="7"/>
        <v>UNTRUSTED</v>
      </c>
      <c r="J16" s="7" t="str">
        <f t="shared" si="8"/>
        <v>UNTRUSTED</v>
      </c>
      <c r="K16" s="2" t="str">
        <f t="shared" si="9"/>
        <v>Don’t Care</v>
      </c>
      <c r="L16" s="2" t="str">
        <f t="shared" si="10"/>
        <v>Don’t Care</v>
      </c>
      <c r="M16" s="2" t="str">
        <f t="shared" si="11"/>
        <v>UNTRUSTED</v>
      </c>
      <c r="N16" s="7" t="str">
        <f t="shared" si="12"/>
        <v>INACTIVE</v>
      </c>
      <c r="O16" s="2" t="b">
        <v>0</v>
      </c>
      <c r="P16" s="2" cm="1">
        <f t="array" ref="P16">_xlfn.IFS(OR($J16="TRUSTED",$N16="TRUSTED"), 1, $O16, 2, OR($J16="UNTRUSTED",$N16="UNTRUSTED"), 3, TRUE, 4)</f>
        <v>3</v>
      </c>
      <c r="Q16" s="2" t="b" cm="1">
        <f t="array" ref="Q16">_xlfn.IFS($P16=1, ($J16="TRUSTED"), $P16=2, "N/Q", $P16=3, ($J16="UNTRUSTED"), TRUE, TRUE)</f>
        <v>1</v>
      </c>
      <c r="R16" s="2" t="b" cm="1">
        <f t="array" ref="R16">_xlfn.IFS($P16=1, ($N16="TRUSTED"), $P16=2, "N/Q", $P16=3, ($N16="UNTRUSTED"), TRUE, TRUE)</f>
        <v>0</v>
      </c>
      <c r="S16" s="2">
        <f t="shared" si="0"/>
        <v>1</v>
      </c>
      <c r="T16" s="11">
        <f t="shared" si="13"/>
        <v>111</v>
      </c>
      <c r="U16" s="2" t="str">
        <f t="shared" si="1"/>
        <v>UNTRUSTED</v>
      </c>
      <c r="V16" s="2" t="s">
        <v>28</v>
      </c>
      <c r="W16" s="6" t="b">
        <f t="shared" si="14"/>
        <v>1</v>
      </c>
      <c r="X16" s="11">
        <f t="shared" si="15"/>
        <v>112.19999999999999</v>
      </c>
      <c r="Y16" s="6" t="b">
        <f t="shared" si="2"/>
        <v>1</v>
      </c>
      <c r="Z16" s="12">
        <f t="shared" si="16"/>
        <v>1</v>
      </c>
      <c r="AA16" s="11">
        <f t="shared" si="17"/>
        <v>111</v>
      </c>
      <c r="AB16" s="13" t="str">
        <f t="shared" si="18"/>
        <v>UNTRUSTED</v>
      </c>
      <c r="AC16" s="2" t="s">
        <v>28</v>
      </c>
      <c r="AD16" s="6" t="b">
        <f>IF($A16=0,TRUE, ($S16&lt;&gt;$AI15))</f>
        <v>1</v>
      </c>
      <c r="AE16" s="11">
        <f>IF($A16=0,$T16, CHOOSE($AI15,$C16,$E16))</f>
        <v>112.19999999999999</v>
      </c>
      <c r="AF16" s="6" t="b">
        <f>IF($A16=0,TRUE, ABS($T16-$AE16)&gt;$Y$1)</f>
        <v>1</v>
      </c>
      <c r="AG16" s="11" t="str">
        <f>IF($A16=0,$U16, CHOOSE($AI15,$J16,$N16))</f>
        <v>INACTIVE</v>
      </c>
      <c r="AH16" s="6" t="b">
        <f>IF($A16=0,TRUE, ($U16&lt;&gt;$AG16))</f>
        <v>1</v>
      </c>
      <c r="AI16" s="12">
        <f>IF(AND($AD16,OR($AF16,$AH16)), $S16, $AI15)</f>
        <v>1</v>
      </c>
      <c r="AJ16" s="11">
        <f>CHOOSE($AI16,$C16,$E16)</f>
        <v>111</v>
      </c>
      <c r="AK16" s="13" t="str">
        <f>CHOOSE($AI16,$J16,$N16)</f>
        <v>UNTRUSTED</v>
      </c>
    </row>
    <row r="17" spans="1:37" x14ac:dyDescent="0.3">
      <c r="A17" s="2">
        <v>12</v>
      </c>
      <c r="B17" s="11">
        <f t="shared" ref="B17" si="21">B16+1</f>
        <v>112.1</v>
      </c>
      <c r="C17" s="11">
        <f>B17+0.9</f>
        <v>113</v>
      </c>
      <c r="D17" s="11" t="s">
        <v>0</v>
      </c>
      <c r="E17" s="11">
        <f t="shared" ref="E17" si="22">B17+0.1</f>
        <v>112.19999999999999</v>
      </c>
      <c r="F17" s="11" t="s">
        <v>3</v>
      </c>
      <c r="G17" s="2" t="str">
        <f t="shared" si="5"/>
        <v>Don’t Care</v>
      </c>
      <c r="H17" s="2" t="str">
        <f t="shared" si="6"/>
        <v>Don’t Care</v>
      </c>
      <c r="I17" s="2" t="str">
        <f t="shared" ref="I17" si="23">IF($A17=0, "UNTRUSTED", $J16)</f>
        <v>UNTRUSTED</v>
      </c>
      <c r="J17" s="7" t="str">
        <f t="shared" si="8"/>
        <v>INACTIVE</v>
      </c>
      <c r="K17" s="2" t="str">
        <f t="shared" si="9"/>
        <v>Don’t Care</v>
      </c>
      <c r="L17" s="2" t="str">
        <f t="shared" si="10"/>
        <v>Don’t Care</v>
      </c>
      <c r="M17" s="2" t="str">
        <f t="shared" ref="M17" si="24">IF($A17=0, "UNTRUSTED", $N16)</f>
        <v>INACTIVE</v>
      </c>
      <c r="N17" s="7" t="str">
        <f t="shared" si="12"/>
        <v>UNTRUSTED</v>
      </c>
      <c r="O17" s="2" t="b">
        <v>0</v>
      </c>
      <c r="P17" s="2" cm="1">
        <f t="array" ref="P17">_xlfn.IFS(OR($J17="TRUSTED",$N17="TRUSTED"), 1, $O17, 2, OR($J17="UNTRUSTED",$N17="UNTRUSTED"), 3, TRUE, 4)</f>
        <v>3</v>
      </c>
      <c r="Q17" s="2" t="b" cm="1">
        <f t="array" ref="Q17">_xlfn.IFS($P17=1, ($J17="TRUSTED"), $P17=2, "N/Q", $P17=3, ($J17="UNTRUSTED"), TRUE, TRUE)</f>
        <v>0</v>
      </c>
      <c r="R17" s="2" t="b" cm="1">
        <f t="array" ref="R17">_xlfn.IFS($P17=1, ($N17="TRUSTED"), $P17=2, "N/Q", $P17=3, ($N17="UNTRUSTED"), TRUE, TRUE)</f>
        <v>1</v>
      </c>
      <c r="S17" s="2">
        <f t="shared" si="0"/>
        <v>2</v>
      </c>
      <c r="T17" s="11">
        <f t="shared" si="13"/>
        <v>112.19999999999999</v>
      </c>
      <c r="U17" s="2" t="str">
        <f t="shared" si="1"/>
        <v>UNTRUSTED</v>
      </c>
      <c r="V17" s="2" t="s">
        <v>28</v>
      </c>
      <c r="W17" s="6" t="b">
        <f t="shared" ref="W17" si="25">IF($A17=0,TRUE, ($S17&lt;&gt;$Z16))</f>
        <v>1</v>
      </c>
      <c r="X17" s="11">
        <f t="shared" ref="X17" si="26">IF($A17=0,$T17, CHOOSE($Z16,$C17,$E17))</f>
        <v>113</v>
      </c>
      <c r="Y17" s="6" t="b">
        <f t="shared" si="2"/>
        <v>1</v>
      </c>
      <c r="Z17" s="12">
        <f t="shared" ref="Z17" si="27">IF(AND($W17,$Y17), $S17, $Z16)</f>
        <v>2</v>
      </c>
      <c r="AA17" s="11">
        <f t="shared" si="17"/>
        <v>112.19999999999999</v>
      </c>
      <c r="AB17" s="13" t="str">
        <f t="shared" si="18"/>
        <v>UNTRUSTED</v>
      </c>
      <c r="AC17" s="2" t="s">
        <v>28</v>
      </c>
      <c r="AD17" s="6" t="b">
        <f>IF($A17=0,TRUE, ($S17&lt;&gt;$AI16))</f>
        <v>1</v>
      </c>
      <c r="AE17" s="11">
        <f>IF($A17=0,$T17, CHOOSE($AI16,$C17,$E17))</f>
        <v>113</v>
      </c>
      <c r="AF17" s="6" t="b">
        <f>IF($A17=0,TRUE, ABS($T17-$AE17)&gt;$Y$1)</f>
        <v>1</v>
      </c>
      <c r="AG17" s="11" t="str">
        <f>IF($A17=0,$U17, CHOOSE($AI16,$J17,$N17))</f>
        <v>INACTIVE</v>
      </c>
      <c r="AH17" s="6" t="b">
        <f>IF($A17=0,TRUE, ($U17&lt;&gt;$AG17))</f>
        <v>1</v>
      </c>
      <c r="AI17" s="12">
        <f>IF(AND($AD17,OR($AF17,$AH17)), $S17, $AI16)</f>
        <v>2</v>
      </c>
      <c r="AJ17" s="11">
        <f>CHOOSE($AI17,$C17,$E17)</f>
        <v>112.19999999999999</v>
      </c>
      <c r="AK17" s="13" t="str">
        <f>CHOOSE($AI17,$J17,$N17)</f>
        <v>UNTRUSTED</v>
      </c>
    </row>
  </sheetData>
  <mergeCells count="7">
    <mergeCell ref="W3:AB3"/>
    <mergeCell ref="AD3:AK3"/>
    <mergeCell ref="C3:D3"/>
    <mergeCell ref="E3:F3"/>
    <mergeCell ref="G3:J3"/>
    <mergeCell ref="K3:N3"/>
    <mergeCell ref="S3:U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Input Change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Diaz, Sergio (GE Aerospace)</dc:creator>
  <cp:lastModifiedBy>Jabbar, Abdul (GE Aerospace, US)</cp:lastModifiedBy>
  <dcterms:created xsi:type="dcterms:W3CDTF">2025-07-21T16:18:14Z</dcterms:created>
  <dcterms:modified xsi:type="dcterms:W3CDTF">2025-07-29T03:42:48Z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b68801-e10f-48d9-9ed4-5d8b7b3ccbcf_Enabled">
    <vt:lpwstr>true</vt:lpwstr>
  </property>
  <property fmtid="{D5CDD505-2E9C-101B-9397-08002B2CF9AE}" pid="3" name="MSIP_Label_93b68801-e10f-48d9-9ed4-5d8b7b3ccbcf_SetDate">
    <vt:lpwstr>2025-07-21T16:29:33Z</vt:lpwstr>
  </property>
  <property fmtid="{D5CDD505-2E9C-101B-9397-08002B2CF9AE}" pid="4" name="MSIP_Label_93b68801-e10f-48d9-9ed4-5d8b7b3ccbcf_Method">
    <vt:lpwstr>Standard</vt:lpwstr>
  </property>
  <property fmtid="{D5CDD505-2E9C-101B-9397-08002B2CF9AE}" pid="5" name="MSIP_Label_93b68801-e10f-48d9-9ed4-5d8b7b3ccbcf_Name">
    <vt:lpwstr>GE Aerospace - Sensitive</vt:lpwstr>
  </property>
  <property fmtid="{D5CDD505-2E9C-101B-9397-08002B2CF9AE}" pid="6" name="MSIP_Label_93b68801-e10f-48d9-9ed4-5d8b7b3ccbcf_SiteId">
    <vt:lpwstr>86b871ed-f0e7-4126-9bf4-5ee5cf19e256</vt:lpwstr>
  </property>
  <property fmtid="{D5CDD505-2E9C-101B-9397-08002B2CF9AE}" pid="7" name="MSIP_Label_93b68801-e10f-48d9-9ed4-5d8b7b3ccbcf_ActionId">
    <vt:lpwstr>f91b4193-7973-4dc9-8997-e37a8a85bb8a</vt:lpwstr>
  </property>
  <property fmtid="{D5CDD505-2E9C-101B-9397-08002B2CF9AE}" pid="8" name="MSIP_Label_93b68801-e10f-48d9-9ed4-5d8b7b3ccbcf_ContentBits">
    <vt:lpwstr>0</vt:lpwstr>
  </property>
  <property fmtid="{D5CDD505-2E9C-101B-9397-08002B2CF9AE}" pid="9" name="MSIP_Label_93b68801-e10f-48d9-9ed4-5d8b7b3ccbcf_Tag">
    <vt:lpwstr>10, 3, 0, 1</vt:lpwstr>
  </property>
</Properties>
</file>